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0120" windowHeight="9280" activeTab="0"/>
  </bookViews>
  <sheets>
    <sheet name="Konečné pořadí" sheetId="1" r:id="rId1"/>
    <sheet name="Chl. 2008" sheetId="2" r:id="rId2"/>
    <sheet name="List1" sheetId="3" r:id="rId3"/>
    <sheet name="List2" sheetId="4" r:id="rId4"/>
    <sheet name="List3" sheetId="5" r:id="rId5"/>
  </sheets>
  <externalReferences>
    <externalReference r:id="rId8"/>
    <externalReference r:id="rId9"/>
  </externalReferences>
  <definedNames>
    <definedName name="_xlfn.SUMIFS" hidden="1">#NAME?</definedName>
    <definedName name="_xlnm.Print_Area" localSheetId="1">'Chl. 2008'!$B$2:$BT$48</definedName>
  </definedNames>
  <calcPr fullCalcOnLoad="1"/>
</workbook>
</file>

<file path=xl/comments2.xml><?xml version="1.0" encoding="utf-8"?>
<comments xmlns="http://schemas.openxmlformats.org/spreadsheetml/2006/main">
  <authors>
    <author>H24364</author>
  </authors>
  <commentList>
    <comment ref="BQ10" authorId="0">
      <text>
        <r>
          <rPr>
            <sz val="9"/>
            <rFont val="Tahoma"/>
            <family val="2"/>
          </rPr>
          <t>Zde v buňce je možno změnit počet bodů za vyhraný zápas.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T10" authorId="0">
      <text>
        <r>
          <rPr>
            <sz val="9"/>
            <rFont val="Tahoma"/>
            <family val="2"/>
          </rPr>
          <t>Doplňuje se ručně dle vyhlášených pravidel.
Doplňují se čísla BEZ tečky za cifrou.</t>
        </r>
      </text>
    </comment>
  </commentList>
</comments>
</file>

<file path=xl/sharedStrings.xml><?xml version="1.0" encoding="utf-8"?>
<sst xmlns="http://schemas.openxmlformats.org/spreadsheetml/2006/main" count="229" uniqueCount="34">
  <si>
    <t>Soutěž:</t>
  </si>
  <si>
    <t>Místo konání:</t>
  </si>
  <si>
    <t>Datum:</t>
  </si>
  <si>
    <t>Disciplína:</t>
  </si>
  <si>
    <t>Kategorie:</t>
  </si>
  <si>
    <t>Klíč - míče:</t>
  </si>
  <si>
    <t>Klíč - sety/zápasy:</t>
  </si>
  <si>
    <t>Konečné pořadí</t>
  </si>
  <si>
    <t>Sety</t>
  </si>
  <si>
    <t>Zápasy</t>
  </si>
  <si>
    <t>Míče</t>
  </si>
  <si>
    <t>Body</t>
  </si>
  <si>
    <t>1.</t>
  </si>
  <si>
    <t>:</t>
  </si>
  <si>
    <t>2.</t>
  </si>
  <si>
    <t>4.</t>
  </si>
  <si>
    <t>3.</t>
  </si>
  <si>
    <t>6.</t>
  </si>
  <si>
    <t>7.</t>
  </si>
  <si>
    <t>5.</t>
  </si>
  <si>
    <t>Pořadí</t>
  </si>
  <si>
    <t>Hráč</t>
  </si>
  <si>
    <t>Fiktus Martin</t>
  </si>
  <si>
    <t xml:space="preserve">Šváb David </t>
  </si>
  <si>
    <t>Klíma Kryštof</t>
  </si>
  <si>
    <t xml:space="preserve">Sochor Petr </t>
  </si>
  <si>
    <t xml:space="preserve">Plch Tomáš </t>
  </si>
  <si>
    <t xml:space="preserve">Cvach Václav </t>
  </si>
  <si>
    <t xml:space="preserve">Benák Aleš </t>
  </si>
  <si>
    <t xml:space="preserve">Štěpánovice </t>
  </si>
  <si>
    <t xml:space="preserve">Č.Krumlov </t>
  </si>
  <si>
    <t>Výstaviště ČB</t>
  </si>
  <si>
    <t xml:space="preserve">Vodňany </t>
  </si>
  <si>
    <t>Sok. ČB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</si>
</sst>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6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20"/>
      <name val="Arial CE"/>
      <family val="2"/>
    </font>
    <font>
      <b/>
      <sz val="16"/>
      <name val="Arial CE"/>
      <family val="2"/>
    </font>
    <font>
      <b/>
      <sz val="12"/>
      <name val="Arial CE"/>
      <family val="0"/>
    </font>
    <font>
      <i/>
      <sz val="8"/>
      <color indexed="55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2"/>
      <color indexed="9"/>
      <name val="Arial CE"/>
      <family val="0"/>
    </font>
    <font>
      <sz val="10"/>
      <color indexed="8"/>
      <name val="Arial CE"/>
      <family val="0"/>
    </font>
    <font>
      <i/>
      <sz val="8"/>
      <color indexed="9"/>
      <name val="Arial CE"/>
      <family val="0"/>
    </font>
    <font>
      <sz val="10"/>
      <color indexed="9"/>
      <name val="Arial CE"/>
      <family val="0"/>
    </font>
    <font>
      <b/>
      <sz val="36"/>
      <color indexed="8"/>
      <name val="Arial CE"/>
      <family val="0"/>
    </font>
    <font>
      <b/>
      <sz val="36"/>
      <name val="Arial CE"/>
      <family val="2"/>
    </font>
    <font>
      <b/>
      <sz val="12"/>
      <color indexed="9"/>
      <name val="Arial CE"/>
      <family val="0"/>
    </font>
    <font>
      <sz val="16"/>
      <name val="Arial CE"/>
      <family val="2"/>
    </font>
    <font>
      <sz val="11"/>
      <name val="Arial CE"/>
      <family val="2"/>
    </font>
    <font>
      <sz val="8"/>
      <color indexed="13"/>
      <name val="Arial CE"/>
      <family val="2"/>
    </font>
    <font>
      <sz val="36"/>
      <color indexed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 CE"/>
      <family val="0"/>
    </font>
    <font>
      <sz val="20"/>
      <name val="Arial CE"/>
      <family val="0"/>
    </font>
    <font>
      <sz val="22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i/>
      <sz val="8"/>
      <color theme="0" tint="-0.3499799966812134"/>
      <name val="Arial CE"/>
      <family val="0"/>
    </font>
    <font>
      <b/>
      <sz val="12"/>
      <color theme="1"/>
      <name val="Arial CE"/>
      <family val="0"/>
    </font>
    <font>
      <sz val="12"/>
      <color theme="0"/>
      <name val="Arial CE"/>
      <family val="0"/>
    </font>
    <font>
      <sz val="10"/>
      <color theme="1"/>
      <name val="Arial CE"/>
      <family val="0"/>
    </font>
    <font>
      <i/>
      <sz val="8"/>
      <color theme="0"/>
      <name val="Arial CE"/>
      <family val="0"/>
    </font>
    <font>
      <sz val="10"/>
      <color theme="0"/>
      <name val="Arial CE"/>
      <family val="0"/>
    </font>
    <font>
      <b/>
      <sz val="12"/>
      <color theme="0"/>
      <name val="Arial CE"/>
      <family val="0"/>
    </font>
    <font>
      <sz val="36"/>
      <color theme="1"/>
      <name val="Arial CE"/>
      <family val="0"/>
    </font>
    <font>
      <b/>
      <sz val="36"/>
      <color theme="1"/>
      <name val="Arial CE"/>
      <family val="0"/>
    </font>
    <font>
      <b/>
      <sz val="10"/>
      <color theme="0"/>
      <name val="Arial CE"/>
      <family val="0"/>
    </font>
    <font>
      <b/>
      <sz val="10"/>
      <color theme="1"/>
      <name val="Arial CE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 diagonalUp="1" diagonalDown="1">
      <left style="double"/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 diagonalDown="1">
      <left>
        <color indexed="63"/>
      </left>
      <right style="thin"/>
      <top style="double"/>
      <bottom>
        <color indexed="63"/>
      </bottom>
      <diagonal style="thin"/>
    </border>
    <border diagonalUp="1"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double"/>
      <right>
        <color indexed="63"/>
      </right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2" fillId="0" borderId="0" xfId="45">
      <alignment/>
      <protection/>
    </xf>
    <xf numFmtId="0" fontId="2" fillId="0" borderId="0" xfId="45" applyFill="1">
      <alignment/>
      <protection/>
    </xf>
    <xf numFmtId="0" fontId="3" fillId="0" borderId="0" xfId="45" applyFont="1" applyAlignment="1">
      <alignment horizontal="left"/>
      <protection/>
    </xf>
    <xf numFmtId="0" fontId="3" fillId="0" borderId="0" xfId="45" applyFont="1" applyAlignment="1">
      <alignment horizontal="left" vertical="center"/>
      <protection/>
    </xf>
    <xf numFmtId="0" fontId="6" fillId="0" borderId="0" xfId="45" applyFont="1" applyFill="1" applyAlignment="1">
      <alignment/>
      <protection/>
    </xf>
    <xf numFmtId="14" fontId="6" fillId="0" borderId="0" xfId="45" applyNumberFormat="1" applyFont="1" applyFill="1" applyAlignment="1">
      <alignment/>
      <protection/>
    </xf>
    <xf numFmtId="49" fontId="5" fillId="0" borderId="0" xfId="45" applyNumberFormat="1" applyFont="1" applyFill="1" applyAlignment="1">
      <alignment/>
      <protection/>
    </xf>
    <xf numFmtId="49" fontId="4" fillId="0" borderId="0" xfId="45" applyNumberFormat="1" applyFont="1" applyFill="1">
      <alignment/>
      <protection/>
    </xf>
    <xf numFmtId="0" fontId="2" fillId="0" borderId="0" xfId="45" applyFill="1" applyBorder="1" applyAlignment="1">
      <alignment/>
      <protection/>
    </xf>
    <xf numFmtId="49" fontId="5" fillId="0" borderId="0" xfId="45" applyNumberFormat="1" applyFont="1" applyFill="1" applyAlignment="1">
      <alignment horizontal="left"/>
      <protection/>
    </xf>
    <xf numFmtId="0" fontId="64" fillId="0" borderId="0" xfId="45" applyFont="1" applyAlignment="1">
      <alignment horizontal="left"/>
      <protection/>
    </xf>
    <xf numFmtId="0" fontId="64" fillId="0" borderId="0" xfId="45" applyFont="1" applyAlignment="1">
      <alignment/>
      <protection/>
    </xf>
    <xf numFmtId="0" fontId="2" fillId="0" borderId="0" xfId="45" applyAlignment="1">
      <alignment/>
      <protection/>
    </xf>
    <xf numFmtId="49" fontId="65" fillId="0" borderId="10" xfId="45" applyNumberFormat="1" applyFont="1" applyFill="1" applyBorder="1" applyAlignment="1">
      <alignment horizontal="center" vertical="center" wrapText="1"/>
      <protection/>
    </xf>
    <xf numFmtId="0" fontId="9" fillId="0" borderId="11" xfId="45" applyFont="1" applyBorder="1" applyAlignment="1">
      <alignment horizontal="left"/>
      <protection/>
    </xf>
    <xf numFmtId="0" fontId="10" fillId="0" borderId="11" xfId="45" applyFont="1" applyBorder="1" applyAlignment="1">
      <alignment horizontal="center"/>
      <protection/>
    </xf>
    <xf numFmtId="0" fontId="9" fillId="0" borderId="12" xfId="45" applyFont="1" applyBorder="1" applyAlignment="1">
      <alignment horizontal="center"/>
      <protection/>
    </xf>
    <xf numFmtId="0" fontId="9" fillId="0" borderId="11" xfId="45" applyFont="1" applyBorder="1" applyAlignment="1">
      <alignment horizontal="center"/>
      <protection/>
    </xf>
    <xf numFmtId="0" fontId="2" fillId="0" borderId="11" xfId="45" applyBorder="1">
      <alignment/>
      <protection/>
    </xf>
    <xf numFmtId="0" fontId="2" fillId="0" borderId="13" xfId="45" applyBorder="1">
      <alignment/>
      <protection/>
    </xf>
    <xf numFmtId="0" fontId="2" fillId="0" borderId="14" xfId="45" applyBorder="1" applyAlignment="1">
      <alignment horizontal="center"/>
      <protection/>
    </xf>
    <xf numFmtId="0" fontId="2" fillId="0" borderId="11" xfId="45" applyBorder="1" applyAlignment="1">
      <alignment horizontal="center"/>
      <protection/>
    </xf>
    <xf numFmtId="0" fontId="2" fillId="0" borderId="13" xfId="45" applyBorder="1" applyAlignment="1">
      <alignment horizontal="center"/>
      <protection/>
    </xf>
    <xf numFmtId="0" fontId="2" fillId="0" borderId="0" xfId="45" applyFill="1" applyBorder="1" applyAlignment="1">
      <alignment horizontal="center"/>
      <protection/>
    </xf>
    <xf numFmtId="49" fontId="65" fillId="0" borderId="15" xfId="45" applyNumberFormat="1" applyFont="1" applyFill="1" applyBorder="1" applyAlignment="1">
      <alignment horizontal="center" vertical="center" wrapText="1"/>
      <protection/>
    </xf>
    <xf numFmtId="0" fontId="3" fillId="0" borderId="0" xfId="45" applyFont="1" applyFill="1" applyBorder="1" applyAlignment="1">
      <alignment horizontal="center"/>
      <protection/>
    </xf>
    <xf numFmtId="49" fontId="65" fillId="0" borderId="16" xfId="45" applyNumberFormat="1" applyFont="1" applyFill="1" applyBorder="1" applyAlignment="1">
      <alignment horizontal="center" vertical="center" wrapText="1"/>
      <protection/>
    </xf>
    <xf numFmtId="0" fontId="66" fillId="33" borderId="17" xfId="45" applyNumberFormat="1" applyFont="1" applyFill="1" applyBorder="1" applyAlignment="1">
      <alignment vertical="center"/>
      <protection/>
    </xf>
    <xf numFmtId="0" fontId="10" fillId="0" borderId="18" xfId="45" applyFont="1" applyBorder="1" applyAlignment="1">
      <alignment horizontal="center"/>
      <protection/>
    </xf>
    <xf numFmtId="0" fontId="10" fillId="0" borderId="19" xfId="45" applyFont="1" applyBorder="1" applyAlignment="1">
      <alignment horizontal="center"/>
      <protection/>
    </xf>
    <xf numFmtId="0" fontId="10" fillId="0" borderId="20" xfId="45" applyFont="1" applyBorder="1" applyAlignment="1">
      <alignment horizontal="center"/>
      <protection/>
    </xf>
    <xf numFmtId="0" fontId="2" fillId="0" borderId="21" xfId="45" applyBorder="1" applyAlignment="1">
      <alignment horizontal="center"/>
      <protection/>
    </xf>
    <xf numFmtId="0" fontId="2" fillId="0" borderId="18" xfId="45" applyBorder="1" applyAlignment="1">
      <alignment horizontal="center"/>
      <protection/>
    </xf>
    <xf numFmtId="0" fontId="2" fillId="0" borderId="20" xfId="45" applyBorder="1" applyAlignment="1">
      <alignment horizontal="center"/>
      <protection/>
    </xf>
    <xf numFmtId="0" fontId="67" fillId="0" borderId="22" xfId="45" applyFont="1" applyFill="1" applyBorder="1" applyAlignment="1">
      <alignment horizontal="center"/>
      <protection/>
    </xf>
    <xf numFmtId="0" fontId="9" fillId="0" borderId="23" xfId="45" applyFont="1" applyBorder="1" applyAlignment="1">
      <alignment horizontal="left"/>
      <protection/>
    </xf>
    <xf numFmtId="0" fontId="68" fillId="0" borderId="24" xfId="45" applyFont="1" applyBorder="1" applyAlignment="1">
      <alignment horizontal="center"/>
      <protection/>
    </xf>
    <xf numFmtId="0" fontId="68" fillId="0" borderId="0" xfId="45" applyFont="1" applyBorder="1" applyAlignment="1">
      <alignment horizontal="center"/>
      <protection/>
    </xf>
    <xf numFmtId="0" fontId="10" fillId="0" borderId="0" xfId="45" applyFont="1" applyBorder="1" applyAlignment="1">
      <alignment horizontal="center"/>
      <protection/>
    </xf>
    <xf numFmtId="0" fontId="10" fillId="0" borderId="25" xfId="45" applyFont="1" applyBorder="1" applyAlignment="1">
      <alignment horizontal="center"/>
      <protection/>
    </xf>
    <xf numFmtId="0" fontId="69" fillId="0" borderId="26" xfId="45" applyFont="1" applyBorder="1" applyAlignment="1">
      <alignment horizontal="center"/>
      <protection/>
    </xf>
    <xf numFmtId="0" fontId="69" fillId="0" borderId="0" xfId="45" applyFont="1" applyBorder="1" applyAlignment="1">
      <alignment horizontal="center"/>
      <protection/>
    </xf>
    <xf numFmtId="0" fontId="69" fillId="0" borderId="25" xfId="45" applyFont="1" applyBorder="1" applyAlignment="1">
      <alignment horizontal="center"/>
      <protection/>
    </xf>
    <xf numFmtId="0" fontId="6" fillId="0" borderId="25" xfId="45" applyFont="1" applyBorder="1" applyAlignment="1">
      <alignment horizontal="center"/>
      <protection/>
    </xf>
    <xf numFmtId="0" fontId="18" fillId="0" borderId="0" xfId="45" applyFont="1" applyFill="1" applyBorder="1" applyAlignment="1">
      <alignment horizontal="center" vertical="center"/>
      <protection/>
    </xf>
    <xf numFmtId="0" fontId="6" fillId="0" borderId="15" xfId="45" applyFont="1" applyBorder="1" applyAlignment="1">
      <alignment horizontal="center"/>
      <protection/>
    </xf>
    <xf numFmtId="0" fontId="5" fillId="0" borderId="24" xfId="45" applyFont="1" applyBorder="1" applyAlignment="1">
      <alignment horizontal="center"/>
      <protection/>
    </xf>
    <xf numFmtId="0" fontId="5" fillId="0" borderId="0" xfId="45" applyFont="1" applyBorder="1" applyAlignment="1">
      <alignment horizontal="center"/>
      <protection/>
    </xf>
    <xf numFmtId="0" fontId="5" fillId="0" borderId="0" xfId="45" applyFont="1" applyBorder="1" applyAlignment="1">
      <alignment horizontal="center" vertical="center"/>
      <protection/>
    </xf>
    <xf numFmtId="0" fontId="5" fillId="0" borderId="0" xfId="45" applyFont="1" applyBorder="1" applyAlignment="1">
      <alignment horizontal="right" vertical="center"/>
      <protection/>
    </xf>
    <xf numFmtId="0" fontId="5" fillId="0" borderId="25" xfId="45" applyFont="1" applyBorder="1" applyAlignment="1">
      <alignment horizontal="center"/>
      <protection/>
    </xf>
    <xf numFmtId="0" fontId="5" fillId="0" borderId="26" xfId="45" applyFont="1" applyBorder="1" applyAlignment="1">
      <alignment horizontal="center"/>
      <protection/>
    </xf>
    <xf numFmtId="0" fontId="5" fillId="0" borderId="25" xfId="45" applyFont="1" applyBorder="1" applyAlignment="1">
      <alignment horizontal="center"/>
      <protection/>
    </xf>
    <xf numFmtId="0" fontId="5" fillId="0" borderId="25" xfId="45" applyFont="1" applyBorder="1" applyAlignment="1">
      <alignment horizontal="center" vertical="center"/>
      <protection/>
    </xf>
    <xf numFmtId="0" fontId="2" fillId="0" borderId="15" xfId="45" applyBorder="1">
      <alignment/>
      <protection/>
    </xf>
    <xf numFmtId="0" fontId="70" fillId="0" borderId="24" xfId="45" applyFont="1" applyBorder="1" applyAlignment="1">
      <alignment horizontal="center"/>
      <protection/>
    </xf>
    <xf numFmtId="0" fontId="70" fillId="0" borderId="0" xfId="45" applyFont="1" applyBorder="1" applyAlignment="1">
      <alignment horizontal="center"/>
      <protection/>
    </xf>
    <xf numFmtId="164" fontId="68" fillId="0" borderId="0" xfId="45" applyNumberFormat="1" applyFont="1" applyBorder="1" applyAlignment="1">
      <alignment horizontal="center"/>
      <protection/>
    </xf>
    <xf numFmtId="0" fontId="68" fillId="0" borderId="0" xfId="45" applyFont="1" applyBorder="1" applyAlignment="1">
      <alignment horizontal="right" vertical="center"/>
      <protection/>
    </xf>
    <xf numFmtId="0" fontId="70" fillId="0" borderId="25" xfId="45" applyFont="1" applyBorder="1" applyAlignment="1">
      <alignment horizontal="center"/>
      <protection/>
    </xf>
    <xf numFmtId="0" fontId="2" fillId="0" borderId="26" xfId="45" applyBorder="1" applyAlignment="1">
      <alignment horizontal="center"/>
      <protection/>
    </xf>
    <xf numFmtId="0" fontId="2" fillId="0" borderId="0" xfId="45" applyBorder="1" applyAlignment="1">
      <alignment horizontal="center"/>
      <protection/>
    </xf>
    <xf numFmtId="0" fontId="2" fillId="0" borderId="25" xfId="45" applyBorder="1" applyAlignment="1">
      <alignment horizontal="center"/>
      <protection/>
    </xf>
    <xf numFmtId="0" fontId="20" fillId="0" borderId="0" xfId="45" applyFont="1" applyBorder="1">
      <alignment/>
      <protection/>
    </xf>
    <xf numFmtId="0" fontId="20" fillId="0" borderId="25" xfId="45" applyFont="1" applyBorder="1">
      <alignment/>
      <protection/>
    </xf>
    <xf numFmtId="0" fontId="6" fillId="0" borderId="27" xfId="45" applyFont="1" applyBorder="1" applyAlignment="1">
      <alignment horizontal="center"/>
      <protection/>
    </xf>
    <xf numFmtId="0" fontId="21" fillId="0" borderId="28" xfId="45" applyFont="1" applyBorder="1" applyAlignment="1">
      <alignment horizontal="right" vertical="center"/>
      <protection/>
    </xf>
    <xf numFmtId="0" fontId="21" fillId="0" borderId="29" xfId="45" applyFont="1" applyBorder="1" applyAlignment="1">
      <alignment horizontal="center" vertical="center"/>
      <protection/>
    </xf>
    <xf numFmtId="0" fontId="21" fillId="0" borderId="29" xfId="45" applyFont="1" applyBorder="1" applyAlignment="1">
      <alignment horizontal="left" vertical="center"/>
      <protection/>
    </xf>
    <xf numFmtId="0" fontId="21" fillId="0" borderId="29" xfId="45" applyFont="1" applyBorder="1" applyAlignment="1">
      <alignment horizontal="right" vertical="center"/>
      <protection/>
    </xf>
    <xf numFmtId="0" fontId="21" fillId="0" borderId="30" xfId="45" applyFont="1" applyBorder="1" applyAlignment="1">
      <alignment horizontal="left" vertical="center"/>
      <protection/>
    </xf>
    <xf numFmtId="0" fontId="21" fillId="0" borderId="31" xfId="45" applyFont="1" applyBorder="1" applyAlignment="1">
      <alignment horizontal="left" vertical="center"/>
      <protection/>
    </xf>
    <xf numFmtId="0" fontId="21" fillId="0" borderId="32" xfId="45" applyFont="1" applyBorder="1" applyAlignment="1">
      <alignment horizontal="center"/>
      <protection/>
    </xf>
    <xf numFmtId="0" fontId="21" fillId="0" borderId="29" xfId="45" applyFont="1" applyBorder="1" applyAlignment="1">
      <alignment horizontal="center"/>
      <protection/>
    </xf>
    <xf numFmtId="0" fontId="21" fillId="0" borderId="31" xfId="45" applyFont="1" applyBorder="1" applyAlignment="1">
      <alignment horizontal="center"/>
      <protection/>
    </xf>
    <xf numFmtId="0" fontId="10" fillId="34" borderId="29" xfId="45" applyFont="1" applyFill="1" applyBorder="1" applyAlignment="1">
      <alignment horizontal="center"/>
      <protection/>
    </xf>
    <xf numFmtId="0" fontId="22" fillId="0" borderId="28" xfId="45" applyFont="1" applyBorder="1" applyAlignment="1">
      <alignment horizontal="center" vertical="center"/>
      <protection/>
    </xf>
    <xf numFmtId="0" fontId="22" fillId="0" borderId="29" xfId="45" applyFont="1" applyBorder="1" applyAlignment="1">
      <alignment horizontal="center" vertical="center"/>
      <protection/>
    </xf>
    <xf numFmtId="0" fontId="22" fillId="0" borderId="31" xfId="45" applyFont="1" applyBorder="1" applyAlignment="1">
      <alignment horizontal="center" vertical="center"/>
      <protection/>
    </xf>
    <xf numFmtId="0" fontId="10" fillId="0" borderId="32" xfId="45" applyFont="1" applyBorder="1" applyAlignment="1">
      <alignment horizontal="center"/>
      <protection/>
    </xf>
    <xf numFmtId="0" fontId="10" fillId="0" borderId="29" xfId="45" applyFont="1" applyBorder="1" applyAlignment="1">
      <alignment horizontal="center"/>
      <protection/>
    </xf>
    <xf numFmtId="0" fontId="2" fillId="0" borderId="31" xfId="45" applyBorder="1" applyAlignment="1">
      <alignment horizontal="center"/>
      <protection/>
    </xf>
    <xf numFmtId="0" fontId="6" fillId="0" borderId="31" xfId="45" applyFont="1" applyBorder="1" applyAlignment="1">
      <alignment horizontal="center"/>
      <protection/>
    </xf>
    <xf numFmtId="0" fontId="71" fillId="22" borderId="33" xfId="45" applyFont="1" applyFill="1" applyBorder="1" applyAlignment="1">
      <alignment/>
      <protection/>
    </xf>
    <xf numFmtId="0" fontId="9" fillId="0" borderId="15" xfId="45" applyFont="1" applyBorder="1" applyAlignment="1">
      <alignment horizontal="left"/>
      <protection/>
    </xf>
    <xf numFmtId="0" fontId="10" fillId="0" borderId="34" xfId="45" applyFont="1" applyBorder="1" applyAlignment="1">
      <alignment horizontal="center"/>
      <protection/>
    </xf>
    <xf numFmtId="0" fontId="20" fillId="0" borderId="0" xfId="45" applyFont="1" applyBorder="1" applyAlignment="1">
      <alignment horizontal="center"/>
      <protection/>
    </xf>
    <xf numFmtId="0" fontId="5" fillId="0" borderId="35" xfId="45" applyFont="1" applyBorder="1" applyAlignment="1">
      <alignment horizontal="center"/>
      <protection/>
    </xf>
    <xf numFmtId="0" fontId="70" fillId="0" borderId="35" xfId="45" applyFont="1" applyBorder="1" applyAlignment="1">
      <alignment horizontal="center"/>
      <protection/>
    </xf>
    <xf numFmtId="0" fontId="21" fillId="0" borderId="26" xfId="45" applyFont="1" applyBorder="1" applyAlignment="1">
      <alignment horizontal="center"/>
      <protection/>
    </xf>
    <xf numFmtId="0" fontId="21" fillId="0" borderId="0" xfId="45" applyFont="1" applyBorder="1" applyAlignment="1">
      <alignment horizontal="center"/>
      <protection/>
    </xf>
    <xf numFmtId="0" fontId="21" fillId="0" borderId="25" xfId="45" applyFont="1" applyBorder="1" applyAlignment="1">
      <alignment horizontal="center"/>
      <protection/>
    </xf>
    <xf numFmtId="0" fontId="10" fillId="0" borderId="29" xfId="45" applyFont="1" applyBorder="1" applyAlignment="1">
      <alignment horizontal="center" vertical="center"/>
      <protection/>
    </xf>
    <xf numFmtId="0" fontId="10" fillId="0" borderId="30" xfId="45" applyFont="1" applyBorder="1" applyAlignment="1">
      <alignment horizontal="center" vertical="center"/>
      <protection/>
    </xf>
    <xf numFmtId="0" fontId="22" fillId="0" borderId="24" xfId="45" applyFont="1" applyBorder="1" applyAlignment="1">
      <alignment horizontal="center" vertical="center"/>
      <protection/>
    </xf>
    <xf numFmtId="0" fontId="20" fillId="0" borderId="29" xfId="45" applyFont="1" applyBorder="1" applyAlignment="1">
      <alignment horizontal="center"/>
      <protection/>
    </xf>
    <xf numFmtId="0" fontId="5" fillId="0" borderId="31" xfId="45" applyFont="1" applyBorder="1" applyAlignment="1">
      <alignment horizontal="center"/>
      <protection/>
    </xf>
    <xf numFmtId="0" fontId="5" fillId="0" borderId="0" xfId="45" applyNumberFormat="1" applyFont="1" applyBorder="1" applyAlignment="1">
      <alignment horizontal="center" vertical="center"/>
      <protection/>
    </xf>
    <xf numFmtId="0" fontId="10" fillId="0" borderId="28" xfId="45" applyFont="1" applyBorder="1" applyAlignment="1">
      <alignment horizontal="center" vertical="center"/>
      <protection/>
    </xf>
    <xf numFmtId="0" fontId="20" fillId="0" borderId="36" xfId="45" applyFont="1" applyBorder="1" applyAlignment="1">
      <alignment horizontal="center"/>
      <protection/>
    </xf>
    <xf numFmtId="0" fontId="5" fillId="0" borderId="37" xfId="45" applyFont="1" applyBorder="1" applyAlignment="1">
      <alignment horizontal="center"/>
      <protection/>
    </xf>
    <xf numFmtId="0" fontId="10" fillId="34" borderId="29" xfId="45" applyFont="1" applyFill="1" applyBorder="1" applyAlignment="1">
      <alignment horizontal="center" vertical="center"/>
      <protection/>
    </xf>
    <xf numFmtId="0" fontId="10" fillId="34" borderId="30" xfId="45" applyFont="1" applyFill="1" applyBorder="1" applyAlignment="1">
      <alignment horizontal="center" vertical="center"/>
      <protection/>
    </xf>
    <xf numFmtId="0" fontId="6" fillId="0" borderId="38" xfId="45" applyFont="1" applyBorder="1" applyAlignment="1">
      <alignment horizontal="center"/>
      <protection/>
    </xf>
    <xf numFmtId="0" fontId="21" fillId="0" borderId="39" xfId="45" applyFont="1" applyBorder="1" applyAlignment="1">
      <alignment horizontal="right" vertical="center"/>
      <protection/>
    </xf>
    <xf numFmtId="0" fontId="21" fillId="0" borderId="40" xfId="45" applyFont="1" applyBorder="1" applyAlignment="1">
      <alignment horizontal="center" vertical="center"/>
      <protection/>
    </xf>
    <xf numFmtId="0" fontId="21" fillId="0" borderId="40" xfId="45" applyFont="1" applyBorder="1" applyAlignment="1">
      <alignment horizontal="left" vertical="center"/>
      <protection/>
    </xf>
    <xf numFmtId="0" fontId="21" fillId="0" borderId="40" xfId="45" applyFont="1" applyBorder="1" applyAlignment="1">
      <alignment horizontal="right" vertical="center"/>
      <protection/>
    </xf>
    <xf numFmtId="0" fontId="21" fillId="0" borderId="41" xfId="45" applyFont="1" applyBorder="1" applyAlignment="1">
      <alignment horizontal="left" vertical="center"/>
      <protection/>
    </xf>
    <xf numFmtId="0" fontId="21" fillId="0" borderId="42" xfId="45" applyFont="1" applyBorder="1" applyAlignment="1">
      <alignment horizontal="center"/>
      <protection/>
    </xf>
    <xf numFmtId="0" fontId="21" fillId="0" borderId="40" xfId="45" applyFont="1" applyBorder="1" applyAlignment="1">
      <alignment horizontal="center"/>
      <protection/>
    </xf>
    <xf numFmtId="0" fontId="21" fillId="0" borderId="43" xfId="45" applyFont="1" applyBorder="1" applyAlignment="1">
      <alignment horizontal="center"/>
      <protection/>
    </xf>
    <xf numFmtId="0" fontId="10" fillId="0" borderId="40" xfId="45" applyFont="1" applyBorder="1" applyAlignment="1">
      <alignment horizontal="center" vertical="center"/>
      <protection/>
    </xf>
    <xf numFmtId="0" fontId="10" fillId="0" borderId="39" xfId="45" applyFont="1" applyBorder="1" applyAlignment="1">
      <alignment horizontal="center" vertical="center"/>
      <protection/>
    </xf>
    <xf numFmtId="0" fontId="10" fillId="34" borderId="39" xfId="45" applyFont="1" applyFill="1" applyBorder="1" applyAlignment="1">
      <alignment horizontal="center"/>
      <protection/>
    </xf>
    <xf numFmtId="0" fontId="10" fillId="34" borderId="40" xfId="45" applyFont="1" applyFill="1" applyBorder="1" applyAlignment="1">
      <alignment horizontal="center"/>
      <protection/>
    </xf>
    <xf numFmtId="0" fontId="10" fillId="34" borderId="41" xfId="45" applyFont="1" applyFill="1" applyBorder="1" applyAlignment="1">
      <alignment horizontal="center"/>
      <protection/>
    </xf>
    <xf numFmtId="0" fontId="10" fillId="0" borderId="42" xfId="45" applyFont="1" applyBorder="1" applyAlignment="1">
      <alignment horizontal="center"/>
      <protection/>
    </xf>
    <xf numFmtId="0" fontId="10" fillId="0" borderId="40" xfId="45" applyFont="1" applyBorder="1" applyAlignment="1">
      <alignment horizontal="center"/>
      <protection/>
    </xf>
    <xf numFmtId="0" fontId="2" fillId="0" borderId="41" xfId="45" applyBorder="1" applyAlignment="1">
      <alignment horizontal="center"/>
      <protection/>
    </xf>
    <xf numFmtId="0" fontId="20" fillId="0" borderId="39" xfId="45" applyFont="1" applyBorder="1" applyAlignment="1">
      <alignment horizontal="center"/>
      <protection/>
    </xf>
    <xf numFmtId="0" fontId="20" fillId="0" borderId="40" xfId="45" applyFont="1" applyBorder="1" applyAlignment="1">
      <alignment horizontal="center"/>
      <protection/>
    </xf>
    <xf numFmtId="0" fontId="5" fillId="0" borderId="41" xfId="45" applyFont="1" applyBorder="1" applyAlignment="1">
      <alignment horizontal="center"/>
      <protection/>
    </xf>
    <xf numFmtId="0" fontId="69" fillId="33" borderId="44" xfId="45" applyFont="1" applyFill="1" applyBorder="1" applyAlignment="1">
      <alignment/>
      <protection/>
    </xf>
    <xf numFmtId="0" fontId="10" fillId="0" borderId="0" xfId="45" applyFont="1" applyAlignment="1">
      <alignment horizontal="center"/>
      <protection/>
    </xf>
    <xf numFmtId="0" fontId="3" fillId="0" borderId="14" xfId="45" applyFont="1" applyBorder="1" applyAlignment="1">
      <alignment horizontal="left"/>
      <protection/>
    </xf>
    <xf numFmtId="0" fontId="3" fillId="0" borderId="11" xfId="45" applyFont="1" applyBorder="1" applyAlignment="1">
      <alignment horizontal="left"/>
      <protection/>
    </xf>
    <xf numFmtId="49" fontId="4" fillId="0" borderId="13" xfId="45" applyNumberFormat="1" applyFont="1" applyFill="1" applyBorder="1" applyAlignment="1">
      <alignment/>
      <protection/>
    </xf>
    <xf numFmtId="49" fontId="4" fillId="0" borderId="0" xfId="45" applyNumberFormat="1" applyFont="1" applyFill="1" applyAlignment="1">
      <alignment/>
      <protection/>
    </xf>
    <xf numFmtId="0" fontId="3" fillId="0" borderId="26" xfId="45" applyFont="1" applyBorder="1" applyAlignment="1">
      <alignment horizontal="left"/>
      <protection/>
    </xf>
    <xf numFmtId="0" fontId="3" fillId="0" borderId="0" xfId="45" applyFont="1" applyBorder="1" applyAlignment="1">
      <alignment horizontal="left"/>
      <protection/>
    </xf>
    <xf numFmtId="0" fontId="6" fillId="0" borderId="25" xfId="45" applyFont="1" applyFill="1" applyBorder="1" applyAlignment="1">
      <alignment/>
      <protection/>
    </xf>
    <xf numFmtId="14" fontId="6" fillId="0" borderId="25" xfId="45" applyNumberFormat="1" applyFont="1" applyFill="1" applyBorder="1" applyAlignment="1">
      <alignment/>
      <protection/>
    </xf>
    <xf numFmtId="49" fontId="6" fillId="0" borderId="0" xfId="45" applyNumberFormat="1" applyFont="1" applyFill="1" applyBorder="1" applyAlignment="1">
      <alignment/>
      <protection/>
    </xf>
    <xf numFmtId="0" fontId="2" fillId="0" borderId="25" xfId="45" applyFill="1" applyBorder="1">
      <alignment/>
      <protection/>
    </xf>
    <xf numFmtId="49" fontId="4" fillId="0" borderId="25" xfId="45" applyNumberFormat="1" applyFont="1" applyFill="1" applyBorder="1" applyAlignment="1">
      <alignment vertical="center"/>
      <protection/>
    </xf>
    <xf numFmtId="49" fontId="4" fillId="0" borderId="0" xfId="45" applyNumberFormat="1" applyFont="1" applyFill="1" applyAlignment="1">
      <alignment vertical="center"/>
      <protection/>
    </xf>
    <xf numFmtId="0" fontId="2" fillId="0" borderId="26" xfId="45" applyBorder="1">
      <alignment/>
      <protection/>
    </xf>
    <xf numFmtId="0" fontId="2" fillId="0" borderId="0" xfId="45" applyBorder="1">
      <alignment/>
      <protection/>
    </xf>
    <xf numFmtId="0" fontId="2" fillId="0" borderId="25" xfId="45" applyBorder="1">
      <alignment/>
      <protection/>
    </xf>
    <xf numFmtId="0" fontId="4" fillId="0" borderId="45" xfId="45" applyFont="1" applyBorder="1" applyAlignment="1">
      <alignment horizontal="center" vertical="center"/>
      <protection/>
    </xf>
    <xf numFmtId="0" fontId="2" fillId="0" borderId="46" xfId="45" applyBorder="1">
      <alignment/>
      <protection/>
    </xf>
    <xf numFmtId="0" fontId="26" fillId="0" borderId="15" xfId="45" applyFont="1" applyBorder="1" applyAlignment="1">
      <alignment horizontal="center"/>
      <protection/>
    </xf>
    <xf numFmtId="0" fontId="26" fillId="0" borderId="38" xfId="45" applyFont="1" applyBorder="1" applyAlignment="1">
      <alignment horizontal="center"/>
      <protection/>
    </xf>
    <xf numFmtId="0" fontId="2" fillId="0" borderId="40" xfId="45" applyBorder="1">
      <alignment/>
      <protection/>
    </xf>
    <xf numFmtId="0" fontId="4" fillId="0" borderId="0" xfId="45" applyFont="1" applyBorder="1" applyAlignment="1">
      <alignment horizontal="center"/>
      <protection/>
    </xf>
    <xf numFmtId="0" fontId="2" fillId="0" borderId="42" xfId="45" applyBorder="1">
      <alignment/>
      <protection/>
    </xf>
    <xf numFmtId="0" fontId="4" fillId="0" borderId="40" xfId="45" applyFont="1" applyBorder="1" applyAlignment="1">
      <alignment horizontal="center"/>
      <protection/>
    </xf>
    <xf numFmtId="0" fontId="2" fillId="0" borderId="43" xfId="45" applyBorder="1">
      <alignment/>
      <protection/>
    </xf>
    <xf numFmtId="0" fontId="29" fillId="0" borderId="25" xfId="45" applyFont="1" applyBorder="1">
      <alignment/>
      <protection/>
    </xf>
    <xf numFmtId="0" fontId="28" fillId="0" borderId="0" xfId="45" applyFont="1" applyBorder="1" applyAlignment="1">
      <alignment horizontal="left"/>
      <protection/>
    </xf>
    <xf numFmtId="0" fontId="28" fillId="0" borderId="40" xfId="45" applyFont="1" applyBorder="1" applyAlignment="1">
      <alignment horizontal="left"/>
      <protection/>
    </xf>
    <xf numFmtId="0" fontId="27" fillId="0" borderId="40" xfId="45" applyFont="1" applyBorder="1" applyAlignment="1">
      <alignment horizontal="left"/>
      <protection/>
    </xf>
    <xf numFmtId="0" fontId="27" fillId="0" borderId="43" xfId="45" applyFont="1" applyBorder="1" applyAlignment="1">
      <alignment horizontal="left"/>
      <protection/>
    </xf>
    <xf numFmtId="0" fontId="27" fillId="0" borderId="0" xfId="45" applyFont="1" applyBorder="1" applyAlignment="1">
      <alignment horizontal="left"/>
      <protection/>
    </xf>
    <xf numFmtId="0" fontId="27" fillId="0" borderId="25" xfId="45" applyFont="1" applyBorder="1" applyAlignment="1">
      <alignment horizontal="left"/>
      <protection/>
    </xf>
    <xf numFmtId="49" fontId="4" fillId="0" borderId="11" xfId="45" applyNumberFormat="1" applyFont="1" applyFill="1" applyBorder="1" applyAlignment="1">
      <alignment horizontal="left"/>
      <protection/>
    </xf>
    <xf numFmtId="0" fontId="6" fillId="0" borderId="0" xfId="45" applyFont="1" applyFill="1" applyBorder="1" applyAlignment="1">
      <alignment horizontal="left"/>
      <protection/>
    </xf>
    <xf numFmtId="14" fontId="6" fillId="0" borderId="0" xfId="45" applyNumberFormat="1" applyFont="1" applyFill="1" applyBorder="1" applyAlignment="1">
      <alignment horizontal="left"/>
      <protection/>
    </xf>
    <xf numFmtId="49" fontId="5" fillId="0" borderId="0" xfId="45" applyNumberFormat="1" applyFont="1" applyFill="1" applyBorder="1" applyAlignment="1">
      <alignment horizontal="left"/>
      <protection/>
    </xf>
    <xf numFmtId="0" fontId="5" fillId="0" borderId="0" xfId="45" applyNumberFormat="1" applyFont="1" applyFill="1" applyBorder="1" applyAlignment="1">
      <alignment horizontal="left"/>
      <protection/>
    </xf>
    <xf numFmtId="0" fontId="4" fillId="0" borderId="46" xfId="45" applyFont="1" applyBorder="1" applyAlignment="1">
      <alignment horizontal="left" vertical="center"/>
      <protection/>
    </xf>
    <xf numFmtId="0" fontId="4" fillId="0" borderId="47" xfId="45" applyFont="1" applyBorder="1" applyAlignment="1">
      <alignment horizontal="left" vertical="center"/>
      <protection/>
    </xf>
    <xf numFmtId="0" fontId="10" fillId="0" borderId="48" xfId="45" applyFont="1" applyFill="1" applyBorder="1" applyAlignment="1">
      <alignment horizontal="center"/>
      <protection/>
    </xf>
    <xf numFmtId="0" fontId="10" fillId="0" borderId="49" xfId="45" applyFont="1" applyFill="1" applyBorder="1" applyAlignment="1">
      <alignment horizontal="center"/>
      <protection/>
    </xf>
    <xf numFmtId="0" fontId="10" fillId="0" borderId="50" xfId="45" applyFont="1" applyFill="1" applyBorder="1" applyAlignment="1">
      <alignment horizontal="center"/>
      <protection/>
    </xf>
    <xf numFmtId="0" fontId="10" fillId="0" borderId="51" xfId="45" applyFont="1" applyFill="1" applyBorder="1" applyAlignment="1">
      <alignment horizontal="center"/>
      <protection/>
    </xf>
    <xf numFmtId="0" fontId="10" fillId="0" borderId="52" xfId="45" applyFont="1" applyFill="1" applyBorder="1" applyAlignment="1">
      <alignment horizontal="center"/>
      <protection/>
    </xf>
    <xf numFmtId="0" fontId="10" fillId="0" borderId="53" xfId="45" applyFont="1" applyFill="1" applyBorder="1" applyAlignment="1">
      <alignment horizontal="center"/>
      <protection/>
    </xf>
    <xf numFmtId="0" fontId="10" fillId="0" borderId="54" xfId="45" applyFont="1" applyFill="1" applyBorder="1" applyAlignment="1">
      <alignment horizontal="center"/>
      <protection/>
    </xf>
    <xf numFmtId="0" fontId="10" fillId="0" borderId="55" xfId="45" applyFont="1" applyFill="1" applyBorder="1" applyAlignment="1">
      <alignment horizontal="center"/>
      <protection/>
    </xf>
    <xf numFmtId="0" fontId="10" fillId="0" borderId="56" xfId="45" applyFont="1" applyFill="1" applyBorder="1" applyAlignment="1">
      <alignment horizontal="center"/>
      <protection/>
    </xf>
    <xf numFmtId="0" fontId="72" fillId="22" borderId="57" xfId="45" applyFont="1" applyFill="1" applyBorder="1" applyAlignment="1">
      <alignment horizontal="center" vertical="center"/>
      <protection/>
    </xf>
    <xf numFmtId="0" fontId="72" fillId="22" borderId="58" xfId="45" applyFont="1" applyFill="1" applyBorder="1" applyAlignment="1">
      <alignment horizontal="center" vertical="center"/>
      <protection/>
    </xf>
    <xf numFmtId="0" fontId="72" fillId="22" borderId="44" xfId="45" applyFont="1" applyFill="1" applyBorder="1" applyAlignment="1">
      <alignment horizontal="center" vertical="center"/>
      <protection/>
    </xf>
    <xf numFmtId="1" fontId="5" fillId="0" borderId="40" xfId="45" applyNumberFormat="1" applyFont="1" applyBorder="1" applyAlignment="1">
      <alignment horizontal="center"/>
      <protection/>
    </xf>
    <xf numFmtId="1" fontId="5" fillId="0" borderId="43" xfId="45" applyNumberFormat="1" applyFont="1" applyBorder="1" applyAlignment="1">
      <alignment horizontal="center"/>
      <protection/>
    </xf>
    <xf numFmtId="0" fontId="10" fillId="0" borderId="59" xfId="45" applyFont="1" applyFill="1" applyBorder="1" applyAlignment="1">
      <alignment horizontal="center"/>
      <protection/>
    </xf>
    <xf numFmtId="0" fontId="10" fillId="0" borderId="60" xfId="45" applyFont="1" applyFill="1" applyBorder="1" applyAlignment="1">
      <alignment horizontal="center"/>
      <protection/>
    </xf>
    <xf numFmtId="0" fontId="10" fillId="0" borderId="61" xfId="45" applyFont="1" applyFill="1" applyBorder="1" applyAlignment="1">
      <alignment horizontal="center"/>
      <protection/>
    </xf>
    <xf numFmtId="0" fontId="10" fillId="0" borderId="62" xfId="45" applyFont="1" applyFill="1" applyBorder="1" applyAlignment="1">
      <alignment horizontal="center"/>
      <protection/>
    </xf>
    <xf numFmtId="0" fontId="10" fillId="0" borderId="63" xfId="45" applyFont="1" applyFill="1" applyBorder="1" applyAlignment="1">
      <alignment horizontal="center"/>
      <protection/>
    </xf>
    <xf numFmtId="0" fontId="72" fillId="22" borderId="33" xfId="45" applyFont="1" applyFill="1" applyBorder="1" applyAlignment="1">
      <alignment horizontal="center" vertical="center"/>
      <protection/>
    </xf>
    <xf numFmtId="1" fontId="5" fillId="0" borderId="29" xfId="45" applyNumberFormat="1" applyFont="1" applyBorder="1" applyAlignment="1">
      <alignment horizontal="center"/>
      <protection/>
    </xf>
    <xf numFmtId="1" fontId="5" fillId="0" borderId="31" xfId="45" applyNumberFormat="1" applyFont="1" applyBorder="1" applyAlignment="1">
      <alignment horizontal="center"/>
      <protection/>
    </xf>
    <xf numFmtId="0" fontId="72" fillId="22" borderId="64" xfId="45" applyFont="1" applyFill="1" applyBorder="1" applyAlignment="1">
      <alignment horizontal="center" vertical="center"/>
      <protection/>
    </xf>
    <xf numFmtId="0" fontId="6" fillId="0" borderId="19" xfId="45" applyFont="1" applyBorder="1" applyAlignment="1">
      <alignment horizontal="center"/>
      <protection/>
    </xf>
    <xf numFmtId="0" fontId="6" fillId="0" borderId="18" xfId="45" applyFont="1" applyBorder="1" applyAlignment="1">
      <alignment horizontal="center"/>
      <protection/>
    </xf>
    <xf numFmtId="0" fontId="6" fillId="0" borderId="65" xfId="45" applyFont="1" applyBorder="1" applyAlignment="1">
      <alignment horizontal="center"/>
      <protection/>
    </xf>
    <xf numFmtId="0" fontId="6" fillId="0" borderId="20" xfId="45" applyFont="1" applyBorder="1" applyAlignment="1">
      <alignment horizontal="center"/>
      <protection/>
    </xf>
    <xf numFmtId="0" fontId="6" fillId="0" borderId="21" xfId="45" applyFont="1" applyBorder="1" applyAlignment="1">
      <alignment horizontal="center"/>
      <protection/>
    </xf>
    <xf numFmtId="0" fontId="6" fillId="0" borderId="18" xfId="45" applyFont="1" applyBorder="1" applyAlignment="1">
      <alignment horizontal="center"/>
      <protection/>
    </xf>
    <xf numFmtId="0" fontId="6" fillId="0" borderId="20" xfId="45" applyFont="1" applyBorder="1" applyAlignment="1">
      <alignment horizontal="center"/>
      <protection/>
    </xf>
    <xf numFmtId="0" fontId="10" fillId="0" borderId="66" xfId="45" applyFont="1" applyFill="1" applyBorder="1" applyAlignment="1">
      <alignment horizontal="center"/>
      <protection/>
    </xf>
    <xf numFmtId="0" fontId="10" fillId="0" borderId="67" xfId="45" applyFont="1" applyFill="1" applyBorder="1" applyAlignment="1">
      <alignment horizontal="center"/>
      <protection/>
    </xf>
    <xf numFmtId="0" fontId="10" fillId="0" borderId="68" xfId="45" applyFont="1" applyFill="1" applyBorder="1" applyAlignment="1">
      <alignment horizontal="center"/>
      <protection/>
    </xf>
    <xf numFmtId="0" fontId="10" fillId="0" borderId="69" xfId="45" applyFont="1" applyFill="1" applyBorder="1" applyAlignment="1">
      <alignment horizontal="center"/>
      <protection/>
    </xf>
    <xf numFmtId="0" fontId="10" fillId="0" borderId="70" xfId="45" applyFont="1" applyFill="1" applyBorder="1" applyAlignment="1">
      <alignment horizontal="center"/>
      <protection/>
    </xf>
    <xf numFmtId="0" fontId="73" fillId="0" borderId="11" xfId="45" applyFont="1" applyBorder="1" applyAlignment="1">
      <alignment horizontal="center" vertical="center"/>
      <protection/>
    </xf>
    <xf numFmtId="0" fontId="73" fillId="0" borderId="13" xfId="45" applyFont="1" applyBorder="1" applyAlignment="1">
      <alignment horizontal="center" vertical="center"/>
      <protection/>
    </xf>
    <xf numFmtId="0" fontId="74" fillId="0" borderId="71" xfId="45" applyFont="1" applyFill="1" applyBorder="1" applyAlignment="1">
      <alignment horizontal="center" vertical="center" wrapText="1"/>
      <protection/>
    </xf>
    <xf numFmtId="0" fontId="74" fillId="0" borderId="58" xfId="45" applyFont="1" applyFill="1" applyBorder="1" applyAlignment="1">
      <alignment horizontal="center" vertical="center" wrapText="1"/>
      <protection/>
    </xf>
    <xf numFmtId="0" fontId="74" fillId="0" borderId="22" xfId="45" applyFont="1" applyFill="1" applyBorder="1" applyAlignment="1">
      <alignment horizontal="center" vertical="center" wrapText="1"/>
      <protection/>
    </xf>
    <xf numFmtId="0" fontId="6" fillId="0" borderId="72" xfId="45" applyFont="1" applyBorder="1" applyAlignment="1">
      <alignment horizontal="center"/>
      <protection/>
    </xf>
    <xf numFmtId="0" fontId="6" fillId="0" borderId="0" xfId="45" applyFont="1" applyBorder="1" applyAlignment="1">
      <alignment horizontal="center"/>
      <protection/>
    </xf>
    <xf numFmtId="0" fontId="6" fillId="0" borderId="35" xfId="45" applyFont="1" applyBorder="1" applyAlignment="1">
      <alignment horizontal="center"/>
      <protection/>
    </xf>
    <xf numFmtId="0" fontId="6" fillId="0" borderId="24" xfId="45" applyFont="1" applyBorder="1" applyAlignment="1">
      <alignment horizontal="center"/>
      <protection/>
    </xf>
    <xf numFmtId="0" fontId="6" fillId="0" borderId="25" xfId="45" applyFont="1" applyBorder="1" applyAlignment="1">
      <alignment horizontal="center"/>
      <protection/>
    </xf>
    <xf numFmtId="0" fontId="6" fillId="0" borderId="26" xfId="45" applyFont="1" applyBorder="1" applyAlignment="1">
      <alignment horizontal="center"/>
      <protection/>
    </xf>
    <xf numFmtId="0" fontId="6" fillId="0" borderId="0" xfId="45" applyFont="1" applyBorder="1" applyAlignment="1">
      <alignment horizontal="center"/>
      <protection/>
    </xf>
    <xf numFmtId="0" fontId="6" fillId="0" borderId="25" xfId="45" applyFont="1" applyBorder="1" applyAlignment="1">
      <alignment horizontal="center"/>
      <protection/>
    </xf>
    <xf numFmtId="0" fontId="6" fillId="0" borderId="73" xfId="45" applyFont="1" applyBorder="1" applyAlignment="1">
      <alignment horizontal="center"/>
      <protection/>
    </xf>
    <xf numFmtId="49" fontId="4" fillId="0" borderId="0" xfId="45" applyNumberFormat="1" applyFont="1" applyFill="1" applyAlignment="1">
      <alignment horizontal="left"/>
      <protection/>
    </xf>
    <xf numFmtId="14" fontId="4" fillId="0" borderId="0" xfId="45" applyNumberFormat="1" applyFont="1" applyFill="1" applyAlignment="1">
      <alignment horizontal="left"/>
      <protection/>
    </xf>
    <xf numFmtId="49" fontId="4" fillId="0" borderId="0" xfId="45" applyNumberFormat="1" applyFont="1" applyFill="1" applyAlignment="1">
      <alignment horizontal="left"/>
      <protection/>
    </xf>
    <xf numFmtId="49" fontId="5" fillId="0" borderId="0" xfId="45" applyNumberFormat="1" applyFont="1" applyFill="1" applyAlignment="1">
      <alignment horizontal="left" vertical="center"/>
      <protection/>
    </xf>
    <xf numFmtId="0" fontId="6" fillId="0" borderId="0" xfId="45" applyFont="1" applyFill="1" applyAlignment="1">
      <alignment horizontal="left"/>
      <protection/>
    </xf>
    <xf numFmtId="14" fontId="6" fillId="0" borderId="0" xfId="45" applyNumberFormat="1" applyFont="1" applyFill="1" applyAlignment="1">
      <alignment horizontal="left"/>
      <protection/>
    </xf>
    <xf numFmtId="49" fontId="6" fillId="0" borderId="0" xfId="45" applyNumberFormat="1" applyFont="1" applyFill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_hr&#225;&#269;&#367;_7x1%20%203.3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_hr&#225;&#269;&#367;_7x1%20%203.3.%20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ečné pořadí"/>
      <sheetName val="Data-sk. A"/>
      <sheetName val="Základní skupiny"/>
      <sheetName val="ZL-sk. A"/>
      <sheetName val="Tabulky čisté"/>
    </sheetNames>
    <sheetDataSet>
      <sheetData sheetId="1">
        <row r="2">
          <cell r="H2" t="str">
            <v>Českobudějovické přípravky</v>
          </cell>
        </row>
        <row r="3">
          <cell r="H3" t="str">
            <v>TJ SOKOL České Budějovice</v>
          </cell>
        </row>
        <row r="4">
          <cell r="H4">
            <v>43162</v>
          </cell>
        </row>
        <row r="5">
          <cell r="H5" t="str">
            <v>Dvouhra</v>
          </cell>
        </row>
        <row r="6">
          <cell r="H6" t="str">
            <v>Chlapci 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-sk. A"/>
      <sheetName val="Základní skupiny"/>
      <sheetName val="ZL-sk. A"/>
      <sheetName val="Tabulky čisté"/>
    </sheetNames>
    <sheetDataSet>
      <sheetData sheetId="0">
        <row r="2">
          <cell r="H2" t="str">
            <v>Českobudějovické přípravky</v>
          </cell>
        </row>
        <row r="3">
          <cell r="H3" t="str">
            <v>TJ SOKOL České Budějovice</v>
          </cell>
        </row>
        <row r="4">
          <cell r="H4">
            <v>43162</v>
          </cell>
        </row>
        <row r="5">
          <cell r="H5" t="str">
            <v>Dvouhra</v>
          </cell>
        </row>
        <row r="6">
          <cell r="H6" t="str">
            <v>Chlapci  2008</v>
          </cell>
        </row>
        <row r="8">
          <cell r="H8" t="str">
            <v>Skupina</v>
          </cell>
          <cell r="I8" t="str">
            <v>A</v>
          </cell>
        </row>
        <row r="10">
          <cell r="D10">
            <v>1</v>
          </cell>
          <cell r="F10" t="str">
            <v>1.</v>
          </cell>
          <cell r="G10" t="str">
            <v>1.A</v>
          </cell>
          <cell r="H10" t="str">
            <v>Fiktus</v>
          </cell>
          <cell r="I10" t="str">
            <v>Martin</v>
          </cell>
        </row>
        <row r="11">
          <cell r="D11">
            <v>2</v>
          </cell>
          <cell r="F11" t="str">
            <v>2.</v>
          </cell>
          <cell r="G11" t="str">
            <v>2.A</v>
          </cell>
          <cell r="H11" t="str">
            <v>Šváb</v>
          </cell>
          <cell r="I11" t="str">
            <v>David</v>
          </cell>
        </row>
        <row r="12">
          <cell r="D12">
            <v>3</v>
          </cell>
          <cell r="F12" t="str">
            <v>4.</v>
          </cell>
          <cell r="G12" t="str">
            <v>4.A</v>
          </cell>
          <cell r="H12" t="str">
            <v>Sochor</v>
          </cell>
          <cell r="I12" t="str">
            <v>Petr</v>
          </cell>
        </row>
        <row r="13">
          <cell r="D13">
            <v>4</v>
          </cell>
          <cell r="F13" t="str">
            <v>3.</v>
          </cell>
          <cell r="G13" t="str">
            <v>3.A</v>
          </cell>
          <cell r="H13" t="str">
            <v>Klíma</v>
          </cell>
          <cell r="I13" t="str">
            <v>Kryštof</v>
          </cell>
        </row>
        <row r="14">
          <cell r="D14">
            <v>5</v>
          </cell>
          <cell r="F14" t="str">
            <v>6.</v>
          </cell>
          <cell r="G14" t="str">
            <v>6.A</v>
          </cell>
          <cell r="H14" t="str">
            <v>Cvach</v>
          </cell>
          <cell r="I14" t="str">
            <v>Václav</v>
          </cell>
        </row>
        <row r="15">
          <cell r="D15">
            <v>6</v>
          </cell>
          <cell r="F15" t="str">
            <v>7.</v>
          </cell>
          <cell r="G15" t="str">
            <v>7.A</v>
          </cell>
          <cell r="H15" t="str">
            <v>Benák</v>
          </cell>
          <cell r="I15" t="str">
            <v>Aleš</v>
          </cell>
        </row>
        <row r="16">
          <cell r="D16">
            <v>7</v>
          </cell>
          <cell r="F16" t="str">
            <v>5.</v>
          </cell>
          <cell r="G16" t="str">
            <v>5.A</v>
          </cell>
          <cell r="H16" t="str">
            <v>Plch</v>
          </cell>
          <cell r="I16" t="str">
            <v>Tomáš</v>
          </cell>
        </row>
        <row r="20">
          <cell r="B20" t="str">
            <v>Klíč</v>
          </cell>
          <cell r="D20" t="str">
            <v>1. kolo</v>
          </cell>
          <cell r="G20" t="str">
            <v>Zápas</v>
          </cell>
          <cell r="M20" t="str">
            <v>1. set</v>
          </cell>
          <cell r="P20" t="str">
            <v>2. set</v>
          </cell>
          <cell r="S20" t="str">
            <v>3. set</v>
          </cell>
        </row>
        <row r="21">
          <cell r="B21" t="str">
            <v>2-7</v>
          </cell>
          <cell r="D21">
            <v>2</v>
          </cell>
          <cell r="E21" t="str">
            <v>-</v>
          </cell>
          <cell r="F21">
            <v>7</v>
          </cell>
          <cell r="G21">
            <v>1</v>
          </cell>
          <cell r="H21" t="str">
            <v>Šváb David</v>
          </cell>
          <cell r="J21" t="str">
            <v>:</v>
          </cell>
          <cell r="K21" t="str">
            <v>Plch Tomáš</v>
          </cell>
          <cell r="M21">
            <v>11</v>
          </cell>
          <cell r="N21" t="str">
            <v>:</v>
          </cell>
          <cell r="O21">
            <v>2</v>
          </cell>
          <cell r="P21">
            <v>11</v>
          </cell>
          <cell r="Q21" t="str">
            <v>:</v>
          </cell>
          <cell r="R21">
            <v>3</v>
          </cell>
          <cell r="T21" t="str">
            <v>:</v>
          </cell>
        </row>
        <row r="22">
          <cell r="B22" t="str">
            <v>3-6</v>
          </cell>
          <cell r="D22">
            <v>3</v>
          </cell>
          <cell r="E22" t="str">
            <v>-</v>
          </cell>
          <cell r="F22">
            <v>6</v>
          </cell>
          <cell r="G22">
            <v>2</v>
          </cell>
          <cell r="H22" t="str">
            <v>Sochor Petr</v>
          </cell>
          <cell r="J22" t="str">
            <v>:</v>
          </cell>
          <cell r="K22" t="str">
            <v>Benák Aleš</v>
          </cell>
          <cell r="M22">
            <v>11</v>
          </cell>
          <cell r="N22" t="str">
            <v>:</v>
          </cell>
          <cell r="O22">
            <v>5</v>
          </cell>
          <cell r="P22">
            <v>15</v>
          </cell>
          <cell r="Q22" t="str">
            <v>:</v>
          </cell>
          <cell r="R22">
            <v>13</v>
          </cell>
          <cell r="T22" t="str">
            <v>:</v>
          </cell>
        </row>
        <row r="23">
          <cell r="B23" t="str">
            <v>4-5</v>
          </cell>
          <cell r="D23">
            <v>4</v>
          </cell>
          <cell r="E23" t="str">
            <v>-</v>
          </cell>
          <cell r="F23">
            <v>5</v>
          </cell>
          <cell r="G23">
            <v>3</v>
          </cell>
          <cell r="H23" t="str">
            <v>Klíma Kryštof</v>
          </cell>
          <cell r="J23" t="str">
            <v>:</v>
          </cell>
          <cell r="K23" t="str">
            <v>Cvach Václav</v>
          </cell>
          <cell r="M23">
            <v>11</v>
          </cell>
          <cell r="N23" t="str">
            <v>:</v>
          </cell>
          <cell r="O23">
            <v>3</v>
          </cell>
          <cell r="P23">
            <v>11</v>
          </cell>
          <cell r="Q23" t="str">
            <v>:</v>
          </cell>
          <cell r="R23">
            <v>1</v>
          </cell>
          <cell r="T23" t="str">
            <v>:</v>
          </cell>
        </row>
        <row r="26">
          <cell r="D26" t="str">
            <v>2. kolo</v>
          </cell>
          <cell r="G26" t="str">
            <v>Zápas</v>
          </cell>
          <cell r="M26" t="str">
            <v>1. set</v>
          </cell>
          <cell r="P26" t="str">
            <v>2. set</v>
          </cell>
          <cell r="S26" t="str">
            <v>3. set</v>
          </cell>
        </row>
        <row r="27">
          <cell r="B27" t="str">
            <v>3-5</v>
          </cell>
          <cell r="D27">
            <v>3</v>
          </cell>
          <cell r="E27" t="str">
            <v>-</v>
          </cell>
          <cell r="F27">
            <v>5</v>
          </cell>
          <cell r="G27">
            <v>4</v>
          </cell>
          <cell r="H27" t="str">
            <v>Sochor Petr</v>
          </cell>
          <cell r="J27" t="str">
            <v>:</v>
          </cell>
          <cell r="K27" t="str">
            <v>Cvach Václav</v>
          </cell>
          <cell r="M27">
            <v>11</v>
          </cell>
          <cell r="N27" t="str">
            <v>:</v>
          </cell>
          <cell r="O27">
            <v>3</v>
          </cell>
          <cell r="P27">
            <v>11</v>
          </cell>
          <cell r="Q27" t="str">
            <v>:</v>
          </cell>
          <cell r="R27">
            <v>3</v>
          </cell>
          <cell r="T27" t="str">
            <v>:</v>
          </cell>
        </row>
        <row r="28">
          <cell r="B28" t="str">
            <v>2-6</v>
          </cell>
          <cell r="D28">
            <v>2</v>
          </cell>
          <cell r="E28" t="str">
            <v>-</v>
          </cell>
          <cell r="F28">
            <v>6</v>
          </cell>
          <cell r="G28">
            <v>5</v>
          </cell>
          <cell r="H28" t="str">
            <v>Šváb David</v>
          </cell>
          <cell r="J28" t="str">
            <v>:</v>
          </cell>
          <cell r="K28" t="str">
            <v>Benák Aleš</v>
          </cell>
          <cell r="M28">
            <v>11</v>
          </cell>
          <cell r="N28" t="str">
            <v>:</v>
          </cell>
          <cell r="O28">
            <v>2</v>
          </cell>
          <cell r="P28">
            <v>11</v>
          </cell>
          <cell r="Q28" t="str">
            <v>:</v>
          </cell>
          <cell r="R28">
            <v>0</v>
          </cell>
          <cell r="T28" t="str">
            <v>:</v>
          </cell>
        </row>
        <row r="29">
          <cell r="B29" t="str">
            <v>1-7</v>
          </cell>
          <cell r="D29">
            <v>1</v>
          </cell>
          <cell r="E29" t="str">
            <v>-</v>
          </cell>
          <cell r="F29">
            <v>7</v>
          </cell>
          <cell r="G29">
            <v>6</v>
          </cell>
          <cell r="H29" t="str">
            <v>Fiktus Martin</v>
          </cell>
          <cell r="J29" t="str">
            <v>:</v>
          </cell>
          <cell r="K29" t="str">
            <v>Plch Tomáš</v>
          </cell>
          <cell r="M29">
            <v>11</v>
          </cell>
          <cell r="N29" t="str">
            <v>:</v>
          </cell>
          <cell r="O29">
            <v>5</v>
          </cell>
          <cell r="P29">
            <v>11</v>
          </cell>
          <cell r="Q29" t="str">
            <v>:</v>
          </cell>
          <cell r="R29">
            <v>8</v>
          </cell>
          <cell r="T29" t="str">
            <v>:</v>
          </cell>
        </row>
        <row r="32">
          <cell r="D32" t="str">
            <v>3. kolo</v>
          </cell>
          <cell r="G32" t="str">
            <v>Zápas</v>
          </cell>
          <cell r="M32" t="str">
            <v>1. set</v>
          </cell>
          <cell r="P32" t="str">
            <v>2. set</v>
          </cell>
          <cell r="S32" t="str">
            <v>3. set</v>
          </cell>
        </row>
        <row r="33">
          <cell r="B33" t="str">
            <v>1-3</v>
          </cell>
          <cell r="D33">
            <v>1</v>
          </cell>
          <cell r="E33" t="str">
            <v>-</v>
          </cell>
          <cell r="F33">
            <v>3</v>
          </cell>
          <cell r="G33">
            <v>7</v>
          </cell>
          <cell r="H33" t="str">
            <v>Fiktus Martin</v>
          </cell>
          <cell r="J33" t="str">
            <v>:</v>
          </cell>
          <cell r="K33" t="str">
            <v>Sochor Petr</v>
          </cell>
          <cell r="M33">
            <v>11</v>
          </cell>
          <cell r="N33" t="str">
            <v>:</v>
          </cell>
          <cell r="O33">
            <v>3</v>
          </cell>
          <cell r="P33">
            <v>11</v>
          </cell>
          <cell r="Q33" t="str">
            <v>:</v>
          </cell>
          <cell r="R33">
            <v>6</v>
          </cell>
          <cell r="T33" t="str">
            <v>:</v>
          </cell>
        </row>
        <row r="34">
          <cell r="B34" t="str">
            <v>4-7</v>
          </cell>
          <cell r="D34">
            <v>4</v>
          </cell>
          <cell r="E34" t="str">
            <v>-</v>
          </cell>
          <cell r="F34">
            <v>7</v>
          </cell>
          <cell r="G34">
            <v>8</v>
          </cell>
          <cell r="H34" t="str">
            <v>Klíma Kryštof</v>
          </cell>
          <cell r="J34" t="str">
            <v>:</v>
          </cell>
          <cell r="K34" t="str">
            <v>Plch Tomáš</v>
          </cell>
          <cell r="M34">
            <v>11</v>
          </cell>
          <cell r="N34" t="str">
            <v>:</v>
          </cell>
          <cell r="O34">
            <v>2</v>
          </cell>
          <cell r="P34">
            <v>11</v>
          </cell>
          <cell r="Q34" t="str">
            <v>:</v>
          </cell>
          <cell r="R34">
            <v>4</v>
          </cell>
          <cell r="T34" t="str">
            <v>:</v>
          </cell>
        </row>
        <row r="35">
          <cell r="B35" t="str">
            <v>5-6</v>
          </cell>
          <cell r="D35">
            <v>5</v>
          </cell>
          <cell r="E35" t="str">
            <v>-</v>
          </cell>
          <cell r="F35">
            <v>6</v>
          </cell>
          <cell r="G35">
            <v>9</v>
          </cell>
          <cell r="H35" t="str">
            <v>Cvach Václav</v>
          </cell>
          <cell r="J35" t="str">
            <v>:</v>
          </cell>
          <cell r="K35" t="str">
            <v>Benák Aleš</v>
          </cell>
          <cell r="M35">
            <v>6</v>
          </cell>
          <cell r="N35" t="str">
            <v>:</v>
          </cell>
          <cell r="O35">
            <v>11</v>
          </cell>
          <cell r="P35">
            <v>11</v>
          </cell>
          <cell r="Q35" t="str">
            <v>:</v>
          </cell>
          <cell r="R35">
            <v>5</v>
          </cell>
          <cell r="S35">
            <v>11</v>
          </cell>
          <cell r="T35" t="str">
            <v>:</v>
          </cell>
          <cell r="U35">
            <v>10</v>
          </cell>
        </row>
        <row r="38">
          <cell r="D38" t="str">
            <v>4. kolo</v>
          </cell>
          <cell r="G38" t="str">
            <v>Zápas</v>
          </cell>
          <cell r="M38" t="str">
            <v>1. set</v>
          </cell>
          <cell r="P38" t="str">
            <v>2. set</v>
          </cell>
          <cell r="S38" t="str">
            <v>3. set</v>
          </cell>
        </row>
        <row r="39">
          <cell r="B39" t="str">
            <v>5-7</v>
          </cell>
          <cell r="D39">
            <v>5</v>
          </cell>
          <cell r="E39" t="str">
            <v>-</v>
          </cell>
          <cell r="F39">
            <v>7</v>
          </cell>
          <cell r="G39">
            <v>10</v>
          </cell>
          <cell r="H39" t="str">
            <v>Cvach Václav</v>
          </cell>
          <cell r="J39" t="str">
            <v>:</v>
          </cell>
          <cell r="K39" t="str">
            <v>Plch Tomáš</v>
          </cell>
          <cell r="M39">
            <v>9</v>
          </cell>
          <cell r="N39" t="str">
            <v>:</v>
          </cell>
          <cell r="O39">
            <v>11</v>
          </cell>
          <cell r="P39">
            <v>11</v>
          </cell>
          <cell r="Q39" t="str">
            <v>:</v>
          </cell>
          <cell r="R39">
            <v>8</v>
          </cell>
          <cell r="S39">
            <v>9</v>
          </cell>
          <cell r="T39" t="str">
            <v>:</v>
          </cell>
          <cell r="U39">
            <v>11</v>
          </cell>
        </row>
        <row r="40">
          <cell r="B40" t="str">
            <v>1-4</v>
          </cell>
          <cell r="D40">
            <v>1</v>
          </cell>
          <cell r="E40" t="str">
            <v>-</v>
          </cell>
          <cell r="F40">
            <v>4</v>
          </cell>
          <cell r="G40">
            <v>11</v>
          </cell>
          <cell r="H40" t="str">
            <v>Fiktus Martin</v>
          </cell>
          <cell r="J40" t="str">
            <v>:</v>
          </cell>
          <cell r="K40" t="str">
            <v>Klíma Kryštof</v>
          </cell>
          <cell r="M40">
            <v>11</v>
          </cell>
          <cell r="N40" t="str">
            <v>:</v>
          </cell>
          <cell r="O40">
            <v>8</v>
          </cell>
          <cell r="P40">
            <v>11</v>
          </cell>
          <cell r="Q40" t="str">
            <v>:</v>
          </cell>
          <cell r="R40">
            <v>10</v>
          </cell>
          <cell r="T40" t="str">
            <v>:</v>
          </cell>
        </row>
        <row r="41">
          <cell r="B41" t="str">
            <v>2-3</v>
          </cell>
          <cell r="D41">
            <v>2</v>
          </cell>
          <cell r="E41" t="str">
            <v>-</v>
          </cell>
          <cell r="F41">
            <v>3</v>
          </cell>
          <cell r="G41">
            <v>12</v>
          </cell>
          <cell r="H41" t="str">
            <v>Šváb David</v>
          </cell>
          <cell r="J41" t="str">
            <v>:</v>
          </cell>
          <cell r="K41" t="str">
            <v>Sochor Petr</v>
          </cell>
          <cell r="M41">
            <v>11</v>
          </cell>
          <cell r="N41" t="str">
            <v>:</v>
          </cell>
          <cell r="O41">
            <v>4</v>
          </cell>
          <cell r="P41">
            <v>11</v>
          </cell>
          <cell r="Q41" t="str">
            <v>:</v>
          </cell>
          <cell r="R41">
            <v>5</v>
          </cell>
          <cell r="T41" t="str">
            <v>:</v>
          </cell>
        </row>
        <row r="44">
          <cell r="D44" t="str">
            <v>5. kolo</v>
          </cell>
          <cell r="G44" t="str">
            <v>Zápas</v>
          </cell>
          <cell r="M44" t="str">
            <v>1. set</v>
          </cell>
          <cell r="P44" t="str">
            <v>2. set</v>
          </cell>
          <cell r="S44" t="str">
            <v>3. set</v>
          </cell>
        </row>
        <row r="45">
          <cell r="B45" t="str">
            <v>2-4</v>
          </cell>
          <cell r="D45">
            <v>2</v>
          </cell>
          <cell r="E45" t="str">
            <v>-</v>
          </cell>
          <cell r="F45">
            <v>4</v>
          </cell>
          <cell r="G45">
            <v>13</v>
          </cell>
          <cell r="H45" t="str">
            <v>Šváb David</v>
          </cell>
          <cell r="J45" t="str">
            <v>:</v>
          </cell>
          <cell r="K45" t="str">
            <v>Klíma Kryštof</v>
          </cell>
          <cell r="M45">
            <v>10</v>
          </cell>
          <cell r="N45" t="str">
            <v>:</v>
          </cell>
          <cell r="O45">
            <v>11</v>
          </cell>
          <cell r="P45">
            <v>11</v>
          </cell>
          <cell r="Q45" t="str">
            <v>:</v>
          </cell>
          <cell r="R45">
            <v>6</v>
          </cell>
          <cell r="S45">
            <v>11</v>
          </cell>
          <cell r="T45" t="str">
            <v>:</v>
          </cell>
          <cell r="U45">
            <v>8</v>
          </cell>
        </row>
        <row r="46">
          <cell r="B46" t="str">
            <v>1-5</v>
          </cell>
          <cell r="D46">
            <v>1</v>
          </cell>
          <cell r="E46" t="str">
            <v>-</v>
          </cell>
          <cell r="F46">
            <v>5</v>
          </cell>
          <cell r="G46">
            <v>14</v>
          </cell>
          <cell r="H46" t="str">
            <v>Fiktus Martin</v>
          </cell>
          <cell r="J46" t="str">
            <v>:</v>
          </cell>
          <cell r="K46" t="str">
            <v>Cvach Václav</v>
          </cell>
          <cell r="M46">
            <v>11</v>
          </cell>
          <cell r="N46" t="str">
            <v>:</v>
          </cell>
          <cell r="O46">
            <v>3</v>
          </cell>
          <cell r="P46">
            <v>11</v>
          </cell>
          <cell r="Q46" t="str">
            <v>:</v>
          </cell>
          <cell r="R46">
            <v>0</v>
          </cell>
          <cell r="T46" t="str">
            <v>:</v>
          </cell>
        </row>
        <row r="47">
          <cell r="B47" t="str">
            <v>6-7</v>
          </cell>
          <cell r="D47">
            <v>6</v>
          </cell>
          <cell r="E47" t="str">
            <v>-</v>
          </cell>
          <cell r="F47">
            <v>7</v>
          </cell>
          <cell r="G47">
            <v>15</v>
          </cell>
          <cell r="H47" t="str">
            <v>Benák Aleš</v>
          </cell>
          <cell r="J47" t="str">
            <v>:</v>
          </cell>
          <cell r="K47" t="str">
            <v>Plch Tomáš</v>
          </cell>
          <cell r="M47">
            <v>9</v>
          </cell>
          <cell r="N47" t="str">
            <v>:</v>
          </cell>
          <cell r="O47">
            <v>11</v>
          </cell>
          <cell r="P47">
            <v>7</v>
          </cell>
          <cell r="Q47" t="str">
            <v>:</v>
          </cell>
          <cell r="R47">
            <v>11</v>
          </cell>
          <cell r="T47" t="str">
            <v>:</v>
          </cell>
        </row>
        <row r="50">
          <cell r="D50" t="str">
            <v>6. kolo</v>
          </cell>
          <cell r="G50" t="str">
            <v>Zápas</v>
          </cell>
          <cell r="M50" t="str">
            <v>1. set</v>
          </cell>
          <cell r="P50" t="str">
            <v>2. set</v>
          </cell>
          <cell r="S50" t="str">
            <v>3. set</v>
          </cell>
        </row>
        <row r="51">
          <cell r="B51" t="str">
            <v>1-6</v>
          </cell>
          <cell r="D51">
            <v>1</v>
          </cell>
          <cell r="E51" t="str">
            <v>-</v>
          </cell>
          <cell r="F51">
            <v>6</v>
          </cell>
          <cell r="G51">
            <v>16</v>
          </cell>
          <cell r="H51" t="str">
            <v>Fiktus Martin</v>
          </cell>
          <cell r="J51" t="str">
            <v>:</v>
          </cell>
          <cell r="K51" t="str">
            <v>Benák Aleš</v>
          </cell>
          <cell r="M51">
            <v>11</v>
          </cell>
          <cell r="N51" t="str">
            <v>:</v>
          </cell>
          <cell r="O51">
            <v>2</v>
          </cell>
          <cell r="P51">
            <v>11</v>
          </cell>
          <cell r="Q51" t="str">
            <v>:</v>
          </cell>
          <cell r="R51">
            <v>1</v>
          </cell>
          <cell r="T51" t="str">
            <v>:</v>
          </cell>
        </row>
        <row r="52">
          <cell r="B52" t="str">
            <v>2-5</v>
          </cell>
          <cell r="D52">
            <v>2</v>
          </cell>
          <cell r="E52" t="str">
            <v>-</v>
          </cell>
          <cell r="F52">
            <v>5</v>
          </cell>
          <cell r="G52">
            <v>17</v>
          </cell>
          <cell r="H52" t="str">
            <v>Šváb David</v>
          </cell>
          <cell r="J52" t="str">
            <v>:</v>
          </cell>
          <cell r="K52" t="str">
            <v>Cvach Václav</v>
          </cell>
          <cell r="M52">
            <v>11</v>
          </cell>
          <cell r="N52" t="str">
            <v>:</v>
          </cell>
          <cell r="O52">
            <v>3</v>
          </cell>
          <cell r="P52">
            <v>11</v>
          </cell>
          <cell r="Q52" t="str">
            <v>:</v>
          </cell>
          <cell r="R52">
            <v>2</v>
          </cell>
          <cell r="T52" t="str">
            <v>:</v>
          </cell>
        </row>
        <row r="53">
          <cell r="B53" t="str">
            <v>3-4</v>
          </cell>
          <cell r="D53">
            <v>3</v>
          </cell>
          <cell r="E53" t="str">
            <v>-</v>
          </cell>
          <cell r="F53">
            <v>4</v>
          </cell>
          <cell r="G53">
            <v>18</v>
          </cell>
          <cell r="H53" t="str">
            <v>Sochor Petr</v>
          </cell>
          <cell r="J53" t="str">
            <v>:</v>
          </cell>
          <cell r="K53" t="str">
            <v>Klíma Kryštof</v>
          </cell>
          <cell r="M53">
            <v>11</v>
          </cell>
          <cell r="N53" t="str">
            <v>:</v>
          </cell>
          <cell r="O53">
            <v>9</v>
          </cell>
          <cell r="P53">
            <v>8</v>
          </cell>
          <cell r="Q53" t="str">
            <v>:</v>
          </cell>
          <cell r="R53">
            <v>11</v>
          </cell>
          <cell r="S53">
            <v>6</v>
          </cell>
          <cell r="T53" t="str">
            <v>:</v>
          </cell>
          <cell r="U53">
            <v>11</v>
          </cell>
        </row>
        <row r="56">
          <cell r="D56" t="str">
            <v>7. kolo</v>
          </cell>
          <cell r="G56" t="str">
            <v>Zápas</v>
          </cell>
          <cell r="M56" t="str">
            <v>1. set</v>
          </cell>
          <cell r="P56" t="str">
            <v>2. set</v>
          </cell>
          <cell r="S56" t="str">
            <v>3. set</v>
          </cell>
        </row>
        <row r="57">
          <cell r="B57" t="str">
            <v>4-6</v>
          </cell>
          <cell r="D57">
            <v>4</v>
          </cell>
          <cell r="E57" t="str">
            <v>-</v>
          </cell>
          <cell r="F57">
            <v>6</v>
          </cell>
          <cell r="G57">
            <v>19</v>
          </cell>
          <cell r="H57" t="str">
            <v>Klíma Kryštof</v>
          </cell>
          <cell r="J57" t="str">
            <v>:</v>
          </cell>
          <cell r="K57" t="str">
            <v>Benák Aleš</v>
          </cell>
          <cell r="M57">
            <v>11</v>
          </cell>
          <cell r="N57" t="str">
            <v>:</v>
          </cell>
          <cell r="O57">
            <v>2</v>
          </cell>
          <cell r="P57">
            <v>11</v>
          </cell>
          <cell r="Q57" t="str">
            <v>:</v>
          </cell>
          <cell r="R57">
            <v>4</v>
          </cell>
          <cell r="T57" t="str">
            <v>:</v>
          </cell>
        </row>
        <row r="58">
          <cell r="B58" t="str">
            <v>3-7</v>
          </cell>
          <cell r="D58">
            <v>3</v>
          </cell>
          <cell r="E58" t="str">
            <v>-</v>
          </cell>
          <cell r="F58">
            <v>7</v>
          </cell>
          <cell r="G58">
            <v>20</v>
          </cell>
          <cell r="H58" t="str">
            <v>Sochor Petr</v>
          </cell>
          <cell r="J58" t="str">
            <v>:</v>
          </cell>
          <cell r="K58" t="str">
            <v>Plch Tomáš</v>
          </cell>
          <cell r="M58">
            <v>11</v>
          </cell>
          <cell r="N58" t="str">
            <v>:</v>
          </cell>
          <cell r="O58">
            <v>2</v>
          </cell>
          <cell r="P58">
            <v>11</v>
          </cell>
          <cell r="Q58" t="str">
            <v>:</v>
          </cell>
          <cell r="R58">
            <v>3</v>
          </cell>
          <cell r="T58" t="str">
            <v>:</v>
          </cell>
        </row>
        <row r="59">
          <cell r="B59" t="str">
            <v>1-2</v>
          </cell>
          <cell r="D59">
            <v>1</v>
          </cell>
          <cell r="E59" t="str">
            <v>-</v>
          </cell>
          <cell r="F59">
            <v>2</v>
          </cell>
          <cell r="G59">
            <v>21</v>
          </cell>
          <cell r="H59" t="str">
            <v>Fiktus Martin</v>
          </cell>
          <cell r="J59" t="str">
            <v>:</v>
          </cell>
          <cell r="K59" t="str">
            <v>Šváb David</v>
          </cell>
          <cell r="M59">
            <v>11</v>
          </cell>
          <cell r="N59" t="str">
            <v>:</v>
          </cell>
          <cell r="O59">
            <v>8</v>
          </cell>
          <cell r="P59">
            <v>11</v>
          </cell>
          <cell r="Q59" t="str">
            <v>:</v>
          </cell>
          <cell r="R59">
            <v>9</v>
          </cell>
          <cell r="T59" t="str">
            <v>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132"/>
  <sheetViews>
    <sheetView showGridLines="0" tabSelected="1" zoomScale="80" zoomScaleNormal="80" zoomScalePageLayoutView="0" workbookViewId="0" topLeftCell="A1">
      <selection activeCell="W9" sqref="W9"/>
    </sheetView>
  </sheetViews>
  <sheetFormatPr defaultColWidth="8.8515625" defaultRowHeight="15"/>
  <cols>
    <col min="1" max="1" width="3.7109375" style="1" customWidth="1"/>
    <col min="2" max="2" width="16.7109375" style="1" customWidth="1"/>
    <col min="3" max="3" width="16.7109375" style="1" hidden="1" customWidth="1"/>
    <col min="4" max="4" width="24.421875" style="1" customWidth="1"/>
    <col min="5" max="14" width="8.8515625" style="1" customWidth="1"/>
    <col min="15" max="15" width="16.7109375" style="1" customWidth="1"/>
    <col min="16" max="16384" width="8.8515625" style="1" customWidth="1"/>
  </cols>
  <sheetData>
    <row r="1" ht="13.5" thickBot="1"/>
    <row r="2" spans="2:41" ht="24.75">
      <c r="B2" s="126" t="s">
        <v>0</v>
      </c>
      <c r="C2" s="127"/>
      <c r="D2" s="157" t="str">
        <f>'[1]Data-sk. A'!H2</f>
        <v>Českobudějovické přípravky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28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</row>
    <row r="3" spans="2:41" ht="15.75">
      <c r="B3" s="130" t="s">
        <v>1</v>
      </c>
      <c r="C3" s="131"/>
      <c r="D3" s="158" t="str">
        <f>'[1]Data-sk. A'!H3</f>
        <v>TJ SOKOL České Budějovice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3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2:41" ht="15.75">
      <c r="B4" s="130" t="s">
        <v>2</v>
      </c>
      <c r="C4" s="131"/>
      <c r="D4" s="159">
        <f>'[1]Data-sk. A'!H4</f>
        <v>43162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3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31" ht="15" customHeight="1">
      <c r="B5" s="130" t="s">
        <v>3</v>
      </c>
      <c r="C5" s="131"/>
      <c r="D5" s="134" t="str">
        <f>'[1]Data-sk. A'!H5</f>
        <v>Dvouhra</v>
      </c>
      <c r="E5" s="9"/>
      <c r="F5" s="9"/>
      <c r="G5" s="9"/>
      <c r="H5" s="9"/>
      <c r="I5" s="9"/>
      <c r="J5" s="9"/>
      <c r="K5" s="9"/>
      <c r="L5" s="9"/>
      <c r="M5" s="9"/>
      <c r="N5" s="9"/>
      <c r="O5" s="13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41" ht="21.75" customHeight="1">
      <c r="B6" s="130" t="s">
        <v>4</v>
      </c>
      <c r="C6" s="131"/>
      <c r="D6" s="160" t="str">
        <f>'[1]Data-sk. A'!H6</f>
        <v>Chlapci  2008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36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</row>
    <row r="7" spans="2:15" ht="24.75" customHeight="1" thickBot="1"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ht="25.5" thickBot="1">
      <c r="B8" s="138"/>
      <c r="C8" s="139"/>
      <c r="D8" s="141" t="s">
        <v>20</v>
      </c>
      <c r="E8" s="142"/>
      <c r="F8" s="162" t="s">
        <v>21</v>
      </c>
      <c r="G8" s="162"/>
      <c r="H8" s="162"/>
      <c r="I8" s="162"/>
      <c r="J8" s="162"/>
      <c r="K8" s="162"/>
      <c r="L8" s="162"/>
      <c r="M8" s="162"/>
      <c r="N8" s="163"/>
      <c r="O8" s="140"/>
    </row>
    <row r="9" spans="2:15" ht="25.5" thickTop="1">
      <c r="B9" s="138"/>
      <c r="C9" s="139">
        <v>1</v>
      </c>
      <c r="D9" s="143" t="str">
        <f>CONCATENATE(C9,". místo")</f>
        <v>1. místo</v>
      </c>
      <c r="E9" s="139"/>
      <c r="F9" s="155" t="s">
        <v>22</v>
      </c>
      <c r="G9" s="155"/>
      <c r="H9" s="155"/>
      <c r="I9" s="155"/>
      <c r="J9" s="155"/>
      <c r="K9" s="155"/>
      <c r="L9" s="155"/>
      <c r="M9" s="155"/>
      <c r="N9" s="156"/>
      <c r="O9" s="150" t="s">
        <v>29</v>
      </c>
    </row>
    <row r="10" spans="2:15" ht="24.75">
      <c r="B10" s="138"/>
      <c r="C10" s="139">
        <f aca="true" t="shared" si="0" ref="C10:C15">1+C9</f>
        <v>2</v>
      </c>
      <c r="D10" s="143" t="str">
        <f aca="true" t="shared" si="1" ref="D10:D15">CONCATENATE(C10,". místo")</f>
        <v>2. místo</v>
      </c>
      <c r="E10" s="139"/>
      <c r="F10" s="155" t="s">
        <v>23</v>
      </c>
      <c r="G10" s="155"/>
      <c r="H10" s="155"/>
      <c r="I10" s="155"/>
      <c r="J10" s="155"/>
      <c r="K10" s="155"/>
      <c r="L10" s="155"/>
      <c r="M10" s="155"/>
      <c r="N10" s="156"/>
      <c r="O10" s="150" t="s">
        <v>30</v>
      </c>
    </row>
    <row r="11" spans="2:15" ht="24.75">
      <c r="B11" s="138"/>
      <c r="C11" s="139">
        <f t="shared" si="0"/>
        <v>3</v>
      </c>
      <c r="D11" s="143" t="str">
        <f t="shared" si="1"/>
        <v>3. místo</v>
      </c>
      <c r="E11" s="139"/>
      <c r="F11" s="155" t="s">
        <v>24</v>
      </c>
      <c r="G11" s="155"/>
      <c r="H11" s="155"/>
      <c r="I11" s="155"/>
      <c r="J11" s="155"/>
      <c r="K11" s="155"/>
      <c r="L11" s="155"/>
      <c r="M11" s="155"/>
      <c r="N11" s="156"/>
      <c r="O11" s="150" t="s">
        <v>31</v>
      </c>
    </row>
    <row r="12" spans="2:15" ht="24.75">
      <c r="B12" s="138"/>
      <c r="C12" s="139">
        <f t="shared" si="0"/>
        <v>4</v>
      </c>
      <c r="D12" s="143" t="str">
        <f t="shared" si="1"/>
        <v>4. místo</v>
      </c>
      <c r="E12" s="139"/>
      <c r="F12" s="155" t="s">
        <v>25</v>
      </c>
      <c r="G12" s="155"/>
      <c r="H12" s="155"/>
      <c r="I12" s="155"/>
      <c r="J12" s="155"/>
      <c r="K12" s="155"/>
      <c r="L12" s="155"/>
      <c r="M12" s="155"/>
      <c r="N12" s="156"/>
      <c r="O12" s="150" t="s">
        <v>32</v>
      </c>
    </row>
    <row r="13" spans="2:15" ht="24.75">
      <c r="B13" s="138"/>
      <c r="C13" s="139">
        <f t="shared" si="0"/>
        <v>5</v>
      </c>
      <c r="D13" s="143" t="str">
        <f t="shared" si="1"/>
        <v>5. místo</v>
      </c>
      <c r="E13" s="139"/>
      <c r="F13" s="155" t="s">
        <v>26</v>
      </c>
      <c r="G13" s="155"/>
      <c r="H13" s="155"/>
      <c r="I13" s="155"/>
      <c r="J13" s="155"/>
      <c r="K13" s="155"/>
      <c r="L13" s="155"/>
      <c r="M13" s="155"/>
      <c r="N13" s="156"/>
      <c r="O13" s="150" t="s">
        <v>33</v>
      </c>
    </row>
    <row r="14" spans="2:15" ht="24.75">
      <c r="B14" s="138"/>
      <c r="C14" s="139">
        <f t="shared" si="0"/>
        <v>6</v>
      </c>
      <c r="D14" s="143" t="str">
        <f t="shared" si="1"/>
        <v>6. místo</v>
      </c>
      <c r="E14" s="139"/>
      <c r="F14" s="155" t="s">
        <v>27</v>
      </c>
      <c r="G14" s="155"/>
      <c r="H14" s="155"/>
      <c r="I14" s="155"/>
      <c r="J14" s="155"/>
      <c r="K14" s="155"/>
      <c r="L14" s="155"/>
      <c r="M14" s="155"/>
      <c r="N14" s="156"/>
      <c r="O14" s="150" t="s">
        <v>30</v>
      </c>
    </row>
    <row r="15" spans="2:15" ht="24.75">
      <c r="B15" s="138"/>
      <c r="C15" s="139">
        <f t="shared" si="0"/>
        <v>7</v>
      </c>
      <c r="D15" s="143" t="str">
        <f t="shared" si="1"/>
        <v>7. místo</v>
      </c>
      <c r="E15" s="139"/>
      <c r="F15" s="155" t="s">
        <v>28</v>
      </c>
      <c r="G15" s="155"/>
      <c r="H15" s="155"/>
      <c r="I15" s="155"/>
      <c r="J15" s="155"/>
      <c r="K15" s="155"/>
      <c r="L15" s="155"/>
      <c r="M15" s="155"/>
      <c r="N15" s="156"/>
      <c r="O15" s="150" t="s">
        <v>32</v>
      </c>
    </row>
    <row r="16" spans="2:15" ht="24.75">
      <c r="B16" s="138"/>
      <c r="C16" s="139"/>
      <c r="D16" s="143"/>
      <c r="E16" s="139"/>
      <c r="F16" s="155"/>
      <c r="G16" s="155"/>
      <c r="H16" s="155"/>
      <c r="I16" s="155"/>
      <c r="J16" s="155"/>
      <c r="K16" s="155"/>
      <c r="L16" s="155"/>
      <c r="M16" s="155"/>
      <c r="N16" s="156"/>
      <c r="O16" s="140"/>
    </row>
    <row r="17" spans="2:15" ht="24.75">
      <c r="B17" s="138"/>
      <c r="C17" s="139"/>
      <c r="D17" s="143"/>
      <c r="E17" s="139"/>
      <c r="F17" s="155"/>
      <c r="G17" s="155"/>
      <c r="H17" s="155"/>
      <c r="I17" s="155"/>
      <c r="J17" s="155"/>
      <c r="K17" s="155"/>
      <c r="L17" s="155"/>
      <c r="M17" s="155"/>
      <c r="N17" s="156"/>
      <c r="O17" s="140"/>
    </row>
    <row r="18" spans="2:15" ht="24.75">
      <c r="B18" s="138"/>
      <c r="C18" s="139"/>
      <c r="D18" s="143"/>
      <c r="E18" s="139"/>
      <c r="F18" s="155"/>
      <c r="G18" s="155"/>
      <c r="H18" s="155"/>
      <c r="I18" s="155"/>
      <c r="J18" s="155"/>
      <c r="K18" s="155"/>
      <c r="L18" s="155"/>
      <c r="M18" s="155"/>
      <c r="N18" s="156"/>
      <c r="O18" s="140"/>
    </row>
    <row r="19" spans="2:15" ht="24.75">
      <c r="B19" s="138"/>
      <c r="C19" s="139"/>
      <c r="D19" s="143"/>
      <c r="E19" s="139"/>
      <c r="F19" s="155"/>
      <c r="G19" s="155"/>
      <c r="H19" s="155"/>
      <c r="I19" s="155"/>
      <c r="J19" s="155"/>
      <c r="K19" s="155"/>
      <c r="L19" s="155"/>
      <c r="M19" s="155"/>
      <c r="N19" s="156"/>
      <c r="O19" s="140"/>
    </row>
    <row r="20" spans="2:15" ht="24.75">
      <c r="B20" s="138"/>
      <c r="C20" s="139"/>
      <c r="D20" s="143"/>
      <c r="E20" s="139"/>
      <c r="F20" s="155"/>
      <c r="G20" s="155"/>
      <c r="H20" s="155"/>
      <c r="I20" s="155"/>
      <c r="J20" s="155"/>
      <c r="K20" s="155"/>
      <c r="L20" s="155"/>
      <c r="M20" s="155"/>
      <c r="N20" s="156"/>
      <c r="O20" s="140"/>
    </row>
    <row r="21" spans="2:15" ht="24.75">
      <c r="B21" s="138"/>
      <c r="C21" s="139"/>
      <c r="D21" s="143"/>
      <c r="E21" s="139"/>
      <c r="F21" s="155"/>
      <c r="G21" s="155"/>
      <c r="H21" s="155"/>
      <c r="I21" s="155"/>
      <c r="J21" s="155"/>
      <c r="K21" s="155"/>
      <c r="L21" s="155"/>
      <c r="M21" s="155"/>
      <c r="N21" s="156"/>
      <c r="O21" s="140"/>
    </row>
    <row r="22" spans="2:15" ht="25.5" thickBot="1">
      <c r="B22" s="138"/>
      <c r="C22" s="139"/>
      <c r="D22" s="144"/>
      <c r="E22" s="145"/>
      <c r="F22" s="153"/>
      <c r="G22" s="153"/>
      <c r="H22" s="153"/>
      <c r="I22" s="153"/>
      <c r="J22" s="153"/>
      <c r="K22" s="153"/>
      <c r="L22" s="153"/>
      <c r="M22" s="153"/>
      <c r="N22" s="154"/>
      <c r="O22" s="140"/>
    </row>
    <row r="23" spans="2:15" ht="27.75">
      <c r="B23" s="138"/>
      <c r="C23" s="139"/>
      <c r="D23" s="146"/>
      <c r="E23" s="139"/>
      <c r="F23" s="151"/>
      <c r="G23" s="151"/>
      <c r="H23" s="151"/>
      <c r="I23" s="151"/>
      <c r="J23" s="151"/>
      <c r="K23" s="151"/>
      <c r="L23" s="151"/>
      <c r="M23" s="151"/>
      <c r="N23" s="151"/>
      <c r="O23" s="140"/>
    </row>
    <row r="24" spans="2:15" ht="27.75">
      <c r="B24" s="138"/>
      <c r="C24" s="139"/>
      <c r="D24" s="146"/>
      <c r="E24" s="139"/>
      <c r="F24" s="151"/>
      <c r="G24" s="151"/>
      <c r="H24" s="151"/>
      <c r="I24" s="151"/>
      <c r="J24" s="151"/>
      <c r="K24" s="151"/>
      <c r="L24" s="151"/>
      <c r="M24" s="151"/>
      <c r="N24" s="151"/>
      <c r="O24" s="140"/>
    </row>
    <row r="25" spans="2:15" ht="27.75">
      <c r="B25" s="138"/>
      <c r="C25" s="139"/>
      <c r="D25" s="146"/>
      <c r="E25" s="139"/>
      <c r="F25" s="151"/>
      <c r="G25" s="151"/>
      <c r="H25" s="151"/>
      <c r="I25" s="151"/>
      <c r="J25" s="151"/>
      <c r="K25" s="151"/>
      <c r="L25" s="151"/>
      <c r="M25" s="151"/>
      <c r="N25" s="151"/>
      <c r="O25" s="140"/>
    </row>
    <row r="26" spans="2:15" ht="27.75">
      <c r="B26" s="138"/>
      <c r="C26" s="139"/>
      <c r="D26" s="146"/>
      <c r="E26" s="139"/>
      <c r="F26" s="151"/>
      <c r="G26" s="151"/>
      <c r="H26" s="151"/>
      <c r="I26" s="151"/>
      <c r="J26" s="151"/>
      <c r="K26" s="151"/>
      <c r="L26" s="151"/>
      <c r="M26" s="151"/>
      <c r="N26" s="151"/>
      <c r="O26" s="140"/>
    </row>
    <row r="27" spans="2:15" ht="27.75">
      <c r="B27" s="138"/>
      <c r="C27" s="139"/>
      <c r="D27" s="146"/>
      <c r="E27" s="139"/>
      <c r="F27" s="151"/>
      <c r="G27" s="151"/>
      <c r="H27" s="151"/>
      <c r="I27" s="151"/>
      <c r="J27" s="151"/>
      <c r="K27" s="151"/>
      <c r="L27" s="151"/>
      <c r="M27" s="151"/>
      <c r="N27" s="151"/>
      <c r="O27" s="140"/>
    </row>
    <row r="28" spans="2:15" ht="27.75">
      <c r="B28" s="138"/>
      <c r="C28" s="139"/>
      <c r="D28" s="146"/>
      <c r="E28" s="139"/>
      <c r="F28" s="151"/>
      <c r="G28" s="151"/>
      <c r="H28" s="151"/>
      <c r="I28" s="151"/>
      <c r="J28" s="151"/>
      <c r="K28" s="151"/>
      <c r="L28" s="151"/>
      <c r="M28" s="151"/>
      <c r="N28" s="151"/>
      <c r="O28" s="140"/>
    </row>
    <row r="29" spans="2:15" ht="27.75">
      <c r="B29" s="138"/>
      <c r="C29" s="139"/>
      <c r="D29" s="146"/>
      <c r="E29" s="139"/>
      <c r="F29" s="151"/>
      <c r="G29" s="151"/>
      <c r="H29" s="151"/>
      <c r="I29" s="151"/>
      <c r="J29" s="151"/>
      <c r="K29" s="151"/>
      <c r="L29" s="151"/>
      <c r="M29" s="151"/>
      <c r="N29" s="151"/>
      <c r="O29" s="140"/>
    </row>
    <row r="30" spans="2:15" ht="28.5" thickBot="1">
      <c r="B30" s="147"/>
      <c r="C30" s="145"/>
      <c r="D30" s="148"/>
      <c r="E30" s="145"/>
      <c r="F30" s="152"/>
      <c r="G30" s="152"/>
      <c r="H30" s="152"/>
      <c r="I30" s="152"/>
      <c r="J30" s="152"/>
      <c r="K30" s="152"/>
      <c r="L30" s="152"/>
      <c r="M30" s="152"/>
      <c r="N30" s="152"/>
      <c r="O30" s="149"/>
    </row>
    <row r="31" spans="2:15" ht="27.75">
      <c r="B31" s="139"/>
      <c r="C31" s="139"/>
      <c r="D31" s="146"/>
      <c r="E31" s="139"/>
      <c r="F31" s="151"/>
      <c r="G31" s="151"/>
      <c r="H31" s="151"/>
      <c r="I31" s="151"/>
      <c r="J31" s="151"/>
      <c r="K31" s="151"/>
      <c r="L31" s="151"/>
      <c r="M31" s="151"/>
      <c r="N31" s="151"/>
      <c r="O31" s="139"/>
    </row>
    <row r="32" spans="2:15" ht="27.75">
      <c r="B32" s="139"/>
      <c r="C32" s="139"/>
      <c r="D32" s="146"/>
      <c r="E32" s="139"/>
      <c r="F32" s="151"/>
      <c r="G32" s="151"/>
      <c r="H32" s="151"/>
      <c r="I32" s="151"/>
      <c r="J32" s="151"/>
      <c r="K32" s="151"/>
      <c r="L32" s="151"/>
      <c r="M32" s="151"/>
      <c r="N32" s="151"/>
      <c r="O32" s="139"/>
    </row>
    <row r="33" spans="2:15" ht="27.75">
      <c r="B33" s="139"/>
      <c r="C33" s="139"/>
      <c r="D33" s="146"/>
      <c r="E33" s="139"/>
      <c r="F33" s="151"/>
      <c r="G33" s="151"/>
      <c r="H33" s="151"/>
      <c r="I33" s="151"/>
      <c r="J33" s="151"/>
      <c r="K33" s="151"/>
      <c r="L33" s="151"/>
      <c r="M33" s="151"/>
      <c r="N33" s="151"/>
      <c r="O33" s="139"/>
    </row>
    <row r="34" spans="2:15" ht="27.75">
      <c r="B34" s="139"/>
      <c r="C34" s="139"/>
      <c r="D34" s="146"/>
      <c r="E34" s="139"/>
      <c r="F34" s="151"/>
      <c r="G34" s="151"/>
      <c r="H34" s="151"/>
      <c r="I34" s="151"/>
      <c r="J34" s="151"/>
      <c r="K34" s="151"/>
      <c r="L34" s="151"/>
      <c r="M34" s="151"/>
      <c r="N34" s="151"/>
      <c r="O34" s="139"/>
    </row>
    <row r="35" spans="2:15" ht="27.75">
      <c r="B35" s="139"/>
      <c r="C35" s="139"/>
      <c r="D35" s="146"/>
      <c r="E35" s="139"/>
      <c r="F35" s="151"/>
      <c r="G35" s="151"/>
      <c r="H35" s="151"/>
      <c r="I35" s="151"/>
      <c r="J35" s="151"/>
      <c r="K35" s="151"/>
      <c r="L35" s="151"/>
      <c r="M35" s="151"/>
      <c r="N35" s="151"/>
      <c r="O35" s="139"/>
    </row>
    <row r="36" spans="2:15" ht="27.75">
      <c r="B36" s="139"/>
      <c r="C36" s="139"/>
      <c r="D36" s="146"/>
      <c r="E36" s="139"/>
      <c r="F36" s="151"/>
      <c r="G36" s="151"/>
      <c r="H36" s="151"/>
      <c r="I36" s="151"/>
      <c r="J36" s="151"/>
      <c r="K36" s="151"/>
      <c r="L36" s="151"/>
      <c r="M36" s="151"/>
      <c r="N36" s="151"/>
      <c r="O36" s="139"/>
    </row>
    <row r="37" spans="2:15" ht="27.75">
      <c r="B37" s="139"/>
      <c r="C37" s="139"/>
      <c r="D37" s="146"/>
      <c r="E37" s="139"/>
      <c r="F37" s="151"/>
      <c r="G37" s="151"/>
      <c r="H37" s="151"/>
      <c r="I37" s="151"/>
      <c r="J37" s="151"/>
      <c r="K37" s="151"/>
      <c r="L37" s="151"/>
      <c r="M37" s="151"/>
      <c r="N37" s="151"/>
      <c r="O37" s="139"/>
    </row>
    <row r="38" spans="2:15" ht="27.75">
      <c r="B38" s="139"/>
      <c r="C38" s="139"/>
      <c r="D38" s="146"/>
      <c r="E38" s="139"/>
      <c r="F38" s="151"/>
      <c r="G38" s="151"/>
      <c r="H38" s="151"/>
      <c r="I38" s="151"/>
      <c r="J38" s="151"/>
      <c r="K38" s="151"/>
      <c r="L38" s="151"/>
      <c r="M38" s="151"/>
      <c r="N38" s="151"/>
      <c r="O38" s="139"/>
    </row>
    <row r="39" spans="2:15" ht="27.75">
      <c r="B39" s="139"/>
      <c r="C39" s="139"/>
      <c r="D39" s="146"/>
      <c r="E39" s="139"/>
      <c r="F39" s="151"/>
      <c r="G39" s="151"/>
      <c r="H39" s="151"/>
      <c r="I39" s="151"/>
      <c r="J39" s="151"/>
      <c r="K39" s="151"/>
      <c r="L39" s="151"/>
      <c r="M39" s="151"/>
      <c r="N39" s="151"/>
      <c r="O39" s="139"/>
    </row>
    <row r="40" spans="2:15" ht="27.75">
      <c r="B40" s="139"/>
      <c r="C40" s="139"/>
      <c r="D40" s="146"/>
      <c r="E40" s="139"/>
      <c r="F40" s="151"/>
      <c r="G40" s="151"/>
      <c r="H40" s="151"/>
      <c r="I40" s="151"/>
      <c r="J40" s="151"/>
      <c r="K40" s="151"/>
      <c r="L40" s="151"/>
      <c r="M40" s="151"/>
      <c r="N40" s="151"/>
      <c r="O40" s="139"/>
    </row>
    <row r="41" spans="2:15" ht="27.75">
      <c r="B41" s="139"/>
      <c r="C41" s="139"/>
      <c r="D41" s="146"/>
      <c r="E41" s="139"/>
      <c r="F41" s="151"/>
      <c r="G41" s="151"/>
      <c r="H41" s="151"/>
      <c r="I41" s="151"/>
      <c r="J41" s="151"/>
      <c r="K41" s="151"/>
      <c r="L41" s="151"/>
      <c r="M41" s="151"/>
      <c r="N41" s="151"/>
      <c r="O41" s="139"/>
    </row>
    <row r="42" spans="2:15" ht="27.75">
      <c r="B42" s="139"/>
      <c r="C42" s="139"/>
      <c r="D42" s="146"/>
      <c r="E42" s="139"/>
      <c r="F42" s="151"/>
      <c r="G42" s="151"/>
      <c r="H42" s="151"/>
      <c r="I42" s="151"/>
      <c r="J42" s="151"/>
      <c r="K42" s="151"/>
      <c r="L42" s="151"/>
      <c r="M42" s="151"/>
      <c r="N42" s="151"/>
      <c r="O42" s="139"/>
    </row>
    <row r="43" spans="2:15" ht="27.75">
      <c r="B43" s="139"/>
      <c r="C43" s="139"/>
      <c r="D43" s="146"/>
      <c r="E43" s="139"/>
      <c r="F43" s="151"/>
      <c r="G43" s="151"/>
      <c r="H43" s="151"/>
      <c r="I43" s="151"/>
      <c r="J43" s="151"/>
      <c r="K43" s="151"/>
      <c r="L43" s="151"/>
      <c r="M43" s="151"/>
      <c r="N43" s="151"/>
      <c r="O43" s="139"/>
    </row>
    <row r="44" spans="2:15" ht="27.75">
      <c r="B44" s="139"/>
      <c r="C44" s="139"/>
      <c r="D44" s="146"/>
      <c r="E44" s="139"/>
      <c r="F44" s="151"/>
      <c r="G44" s="151"/>
      <c r="H44" s="151"/>
      <c r="I44" s="151"/>
      <c r="J44" s="151"/>
      <c r="K44" s="151"/>
      <c r="L44" s="151"/>
      <c r="M44" s="151"/>
      <c r="N44" s="151"/>
      <c r="O44" s="139"/>
    </row>
    <row r="45" spans="2:15" ht="27.75">
      <c r="B45" s="139"/>
      <c r="C45" s="139"/>
      <c r="D45" s="146"/>
      <c r="E45" s="139"/>
      <c r="F45" s="151"/>
      <c r="G45" s="151"/>
      <c r="H45" s="151"/>
      <c r="I45" s="151"/>
      <c r="J45" s="151"/>
      <c r="K45" s="151"/>
      <c r="L45" s="151"/>
      <c r="M45" s="151"/>
      <c r="N45" s="151"/>
      <c r="O45" s="139"/>
    </row>
    <row r="46" spans="2:15" ht="27.75">
      <c r="B46" s="139"/>
      <c r="C46" s="139"/>
      <c r="D46" s="146"/>
      <c r="E46" s="139"/>
      <c r="F46" s="151"/>
      <c r="G46" s="151"/>
      <c r="H46" s="151"/>
      <c r="I46" s="151"/>
      <c r="J46" s="151"/>
      <c r="K46" s="151"/>
      <c r="L46" s="151"/>
      <c r="M46" s="151"/>
      <c r="N46" s="151"/>
      <c r="O46" s="139"/>
    </row>
    <row r="47" spans="2:15" ht="27.75">
      <c r="B47" s="139"/>
      <c r="C47" s="139"/>
      <c r="D47" s="146"/>
      <c r="E47" s="139"/>
      <c r="F47" s="151"/>
      <c r="G47" s="151"/>
      <c r="H47" s="151"/>
      <c r="I47" s="151"/>
      <c r="J47" s="151"/>
      <c r="K47" s="151"/>
      <c r="L47" s="151"/>
      <c r="M47" s="151"/>
      <c r="N47" s="151"/>
      <c r="O47" s="139"/>
    </row>
    <row r="48" spans="2:15" ht="27.75">
      <c r="B48" s="139"/>
      <c r="C48" s="139"/>
      <c r="D48" s="146"/>
      <c r="E48" s="139"/>
      <c r="F48" s="151"/>
      <c r="G48" s="151"/>
      <c r="H48" s="151"/>
      <c r="I48" s="151"/>
      <c r="J48" s="151"/>
      <c r="K48" s="151"/>
      <c r="L48" s="151"/>
      <c r="M48" s="151"/>
      <c r="N48" s="151"/>
      <c r="O48" s="139"/>
    </row>
    <row r="49" spans="2:15" ht="27.75">
      <c r="B49" s="139"/>
      <c r="C49" s="139"/>
      <c r="D49" s="146"/>
      <c r="E49" s="139"/>
      <c r="F49" s="151"/>
      <c r="G49" s="151"/>
      <c r="H49" s="151"/>
      <c r="I49" s="151"/>
      <c r="J49" s="151"/>
      <c r="K49" s="151"/>
      <c r="L49" s="151"/>
      <c r="M49" s="151"/>
      <c r="N49" s="151"/>
      <c r="O49" s="139"/>
    </row>
    <row r="50" spans="2:15" ht="27.75">
      <c r="B50" s="139"/>
      <c r="C50" s="139"/>
      <c r="D50" s="146"/>
      <c r="E50" s="139"/>
      <c r="F50" s="151"/>
      <c r="G50" s="151"/>
      <c r="H50" s="151"/>
      <c r="I50" s="151"/>
      <c r="J50" s="151"/>
      <c r="K50" s="151"/>
      <c r="L50" s="151"/>
      <c r="M50" s="151"/>
      <c r="N50" s="151"/>
      <c r="O50" s="139"/>
    </row>
    <row r="51" spans="2:15" ht="27.75">
      <c r="B51" s="139"/>
      <c r="C51" s="139"/>
      <c r="D51" s="146"/>
      <c r="E51" s="139"/>
      <c r="F51" s="151"/>
      <c r="G51" s="151"/>
      <c r="H51" s="151"/>
      <c r="I51" s="151"/>
      <c r="J51" s="151"/>
      <c r="K51" s="151"/>
      <c r="L51" s="151"/>
      <c r="M51" s="151"/>
      <c r="N51" s="151"/>
      <c r="O51" s="139"/>
    </row>
    <row r="52" spans="2:15" ht="12.75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</row>
    <row r="53" spans="2:15" ht="12.75"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</row>
    <row r="54" spans="2:15" ht="12.75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</row>
    <row r="55" spans="2:15" ht="12.75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</row>
    <row r="56" spans="2:15" ht="12.75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</row>
    <row r="57" spans="2:15" ht="12.75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</row>
    <row r="58" spans="2:15" ht="12.75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</row>
    <row r="59" spans="2:15" ht="12.75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</row>
    <row r="60" spans="2:15" ht="12.75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</row>
    <row r="61" spans="2:15" ht="12.75"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</row>
    <row r="62" spans="2:15" ht="12.75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</row>
    <row r="63" spans="2:15" ht="12.75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</row>
    <row r="64" spans="2:15" ht="12.75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</row>
    <row r="65" spans="2:15" ht="12.7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</row>
    <row r="66" spans="2:15" ht="12.75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</row>
    <row r="67" spans="2:15" ht="12.75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</row>
    <row r="68" spans="2:15" ht="12.75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</row>
    <row r="69" spans="2:15" ht="12.75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</row>
    <row r="70" spans="2:15" ht="12.75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</row>
    <row r="71" spans="2:15" ht="12.75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</row>
    <row r="72" spans="2:15" ht="12.75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</row>
    <row r="73" spans="2:15" ht="12.75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</row>
    <row r="74" spans="2:15" ht="12.75"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</row>
    <row r="75" spans="2:15" ht="12.75"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</row>
    <row r="76" spans="2:15" ht="12.75"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</row>
    <row r="77" spans="2:15" ht="12.75"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</row>
    <row r="78" spans="2:15" ht="12.75"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</row>
    <row r="79" spans="2:15" ht="12.75"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</row>
    <row r="80" spans="2:15" ht="12.75"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</row>
    <row r="81" spans="2:15" ht="12.75"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</row>
    <row r="82" spans="2:15" ht="12.75"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</row>
    <row r="83" spans="2:15" ht="12.75"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</row>
    <row r="84" spans="2:15" ht="12.75"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</row>
    <row r="85" spans="2:15" ht="12.75"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</row>
    <row r="86" spans="2:15" ht="12.75"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</row>
    <row r="87" spans="2:15" ht="12.75"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</row>
    <row r="88" spans="2:15" ht="12.75"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</row>
    <row r="89" spans="2:15" ht="12.75"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</row>
    <row r="90" spans="2:15" ht="12.75"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</row>
    <row r="91" spans="2:15" ht="12.75"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</row>
    <row r="92" spans="2:15" ht="12.75"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</row>
    <row r="93" spans="2:15" ht="12.75"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</row>
    <row r="94" spans="2:15" ht="12.75"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</row>
    <row r="95" spans="2:15" ht="12.75"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</row>
    <row r="96" spans="2:15" ht="12.75"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</row>
    <row r="97" spans="2:15" ht="12.75"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</row>
    <row r="98" spans="2:15" ht="12.75"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</row>
    <row r="99" spans="2:15" ht="12.75"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</row>
    <row r="100" spans="2:15" ht="12.75"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</row>
    <row r="101" spans="2:15" ht="12.75"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</row>
    <row r="102" spans="2:15" ht="12.75"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</row>
    <row r="103" spans="2:15" ht="12.75"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</row>
    <row r="104" spans="2:15" ht="12.75"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</row>
    <row r="105" spans="2:15" ht="12.75"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</row>
    <row r="106" spans="2:15" ht="12.75"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</row>
    <row r="107" spans="2:15" ht="12.75"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</row>
    <row r="108" spans="2:15" ht="12.75"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</row>
    <row r="109" spans="2:15" ht="12.75"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</row>
    <row r="110" spans="2:15" ht="12.75"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</row>
    <row r="111" spans="2:15" ht="12.75"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2:15" ht="12.75"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2:15" ht="12.75"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2:15" ht="12.75"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  <row r="115" spans="2:15" ht="12.75"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</row>
    <row r="116" spans="2:15" ht="12.75"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</row>
    <row r="117" spans="2:15" ht="12.75"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</row>
    <row r="118" spans="2:15" ht="12.75"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2:15" ht="12.75"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</row>
    <row r="120" spans="2:15" ht="12.75"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</row>
    <row r="121" spans="2:15" ht="12.75"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</row>
    <row r="122" spans="2:15" ht="12.75"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</row>
    <row r="123" spans="2:15" ht="12.75"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</row>
    <row r="124" spans="2:15" ht="12.75"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</row>
    <row r="125" spans="2:15" ht="12.75"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</row>
    <row r="126" spans="2:15" ht="12.75"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</row>
    <row r="127" spans="2:15" ht="12.75"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</row>
    <row r="128" spans="2:15" ht="12.75"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</row>
    <row r="129" spans="2:15" ht="12.75"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</row>
    <row r="130" spans="2:15" ht="12.75"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</row>
    <row r="131" spans="2:15" ht="12.75"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</row>
    <row r="132" spans="2:15" ht="12.75"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</row>
  </sheetData>
  <sheetProtection/>
  <mergeCells count="48">
    <mergeCell ref="F15:N15"/>
    <mergeCell ref="D2:N2"/>
    <mergeCell ref="D3:N3"/>
    <mergeCell ref="D4:N4"/>
    <mergeCell ref="D6:N6"/>
    <mergeCell ref="F8:N8"/>
    <mergeCell ref="F9:N9"/>
    <mergeCell ref="F10:N10"/>
    <mergeCell ref="F11:N11"/>
    <mergeCell ref="F12:N12"/>
    <mergeCell ref="F13:N13"/>
    <mergeCell ref="F14:N14"/>
    <mergeCell ref="F27:N27"/>
    <mergeCell ref="F16:N16"/>
    <mergeCell ref="F17:N17"/>
    <mergeCell ref="F18:N18"/>
    <mergeCell ref="F19:N19"/>
    <mergeCell ref="F20:N20"/>
    <mergeCell ref="F21:N21"/>
    <mergeCell ref="F22:N22"/>
    <mergeCell ref="F23:N23"/>
    <mergeCell ref="F24:N24"/>
    <mergeCell ref="F25:N25"/>
    <mergeCell ref="F26:N26"/>
    <mergeCell ref="F39:N39"/>
    <mergeCell ref="F28:N28"/>
    <mergeCell ref="F29:N29"/>
    <mergeCell ref="F30:N30"/>
    <mergeCell ref="F31:N31"/>
    <mergeCell ref="F32:N32"/>
    <mergeCell ref="F33:N33"/>
    <mergeCell ref="F34:N34"/>
    <mergeCell ref="F35:N35"/>
    <mergeCell ref="F36:N36"/>
    <mergeCell ref="F37:N37"/>
    <mergeCell ref="F38:N38"/>
    <mergeCell ref="F51:N51"/>
    <mergeCell ref="F40:N40"/>
    <mergeCell ref="F41:N41"/>
    <mergeCell ref="F42:N42"/>
    <mergeCell ref="F43:N43"/>
    <mergeCell ref="F44:N44"/>
    <mergeCell ref="F45:N45"/>
    <mergeCell ref="F46:N46"/>
    <mergeCell ref="F47:N47"/>
    <mergeCell ref="F48:N48"/>
    <mergeCell ref="F49:N49"/>
    <mergeCell ref="F50:N50"/>
  </mergeCells>
  <printOptions/>
  <pageMargins left="0.75" right="0.75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P49"/>
  <sheetViews>
    <sheetView showGridLines="0" zoomScale="80" zoomScaleNormal="80" zoomScalePageLayoutView="0" workbookViewId="0" topLeftCell="A1">
      <pane ySplit="6" topLeftCell="A10" activePane="bottomLeft" state="frozen"/>
      <selection pane="topLeft" activeCell="A1" sqref="A1"/>
      <selection pane="bottomLeft" activeCell="BS3" sqref="BS3"/>
    </sheetView>
  </sheetViews>
  <sheetFormatPr defaultColWidth="8.8515625" defaultRowHeight="15"/>
  <cols>
    <col min="1" max="1" width="3.7109375" style="1" customWidth="1"/>
    <col min="2" max="2" width="16.7109375" style="1" customWidth="1"/>
    <col min="3" max="3" width="3.8515625" style="1" customWidth="1"/>
    <col min="4" max="4" width="0.42578125" style="1" customWidth="1"/>
    <col min="5" max="6" width="3.8515625" style="1" customWidth="1"/>
    <col min="7" max="7" width="0.42578125" style="1" customWidth="1"/>
    <col min="8" max="9" width="3.8515625" style="1" customWidth="1"/>
    <col min="10" max="10" width="0.42578125" style="1" customWidth="1"/>
    <col min="11" max="12" width="3.8515625" style="1" customWidth="1"/>
    <col min="13" max="13" width="0.42578125" style="1" customWidth="1"/>
    <col min="14" max="15" width="3.8515625" style="1" customWidth="1"/>
    <col min="16" max="16" width="0.9921875" style="1" customWidth="1"/>
    <col min="17" max="18" width="3.8515625" style="1" customWidth="1"/>
    <col min="19" max="19" width="0.42578125" style="1" customWidth="1"/>
    <col min="20" max="21" width="3.8515625" style="1" customWidth="1"/>
    <col min="22" max="22" width="0.42578125" style="1" customWidth="1"/>
    <col min="23" max="24" width="3.8515625" style="1" customWidth="1"/>
    <col min="25" max="25" width="1.1484375" style="1" customWidth="1"/>
    <col min="26" max="27" width="3.8515625" style="1" customWidth="1"/>
    <col min="28" max="28" width="0.42578125" style="1" customWidth="1"/>
    <col min="29" max="30" width="3.8515625" style="1" customWidth="1"/>
    <col min="31" max="31" width="0.42578125" style="1" customWidth="1"/>
    <col min="32" max="33" width="3.8515625" style="1" customWidth="1"/>
    <col min="34" max="34" width="0.42578125" style="1" customWidth="1"/>
    <col min="35" max="36" width="3.8515625" style="1" customWidth="1"/>
    <col min="37" max="37" width="0.42578125" style="1" customWidth="1"/>
    <col min="38" max="39" width="3.8515625" style="1" customWidth="1"/>
    <col min="40" max="40" width="0.42578125" style="1" customWidth="1"/>
    <col min="41" max="42" width="3.8515625" style="1" customWidth="1"/>
    <col min="43" max="43" width="0.42578125" style="1" customWidth="1"/>
    <col min="44" max="45" width="3.8515625" style="1" customWidth="1"/>
    <col min="46" max="46" width="0.42578125" style="1" customWidth="1"/>
    <col min="47" max="48" width="3.8515625" style="1" customWidth="1"/>
    <col min="49" max="49" width="0.42578125" style="1" customWidth="1"/>
    <col min="50" max="51" width="3.8515625" style="1" customWidth="1"/>
    <col min="52" max="52" width="0.42578125" style="1" customWidth="1"/>
    <col min="53" max="54" width="3.8515625" style="1" customWidth="1"/>
    <col min="55" max="55" width="0.42578125" style="1" customWidth="1"/>
    <col min="56" max="57" width="3.8515625" style="1" customWidth="1"/>
    <col min="58" max="58" width="0.42578125" style="1" customWidth="1"/>
    <col min="59" max="60" width="3.8515625" style="1" customWidth="1"/>
    <col min="61" max="61" width="0.42578125" style="1" customWidth="1"/>
    <col min="62" max="63" width="3.8515625" style="1" customWidth="1"/>
    <col min="64" max="64" width="1.421875" style="1" customWidth="1"/>
    <col min="65" max="65" width="3.8515625" style="1" customWidth="1"/>
    <col min="66" max="66" width="5.421875" style="1" customWidth="1"/>
    <col min="67" max="67" width="0.71875" style="1" customWidth="1"/>
    <col min="68" max="68" width="5.421875" style="1" customWidth="1"/>
    <col min="69" max="69" width="6.28125" style="1" customWidth="1"/>
    <col min="70" max="70" width="0.85546875" style="1" customWidth="1"/>
    <col min="71" max="71" width="6.28125" style="1" customWidth="1"/>
    <col min="72" max="72" width="8.8515625" style="1" customWidth="1"/>
    <col min="73" max="120" width="9.140625" style="2" customWidth="1"/>
    <col min="121" max="16384" width="8.8515625" style="1" customWidth="1"/>
  </cols>
  <sheetData>
    <row r="1" ht="5.25" customHeight="1"/>
    <row r="2" spans="2:75" ht="26.25">
      <c r="B2" s="3" t="s">
        <v>0</v>
      </c>
      <c r="C2" s="215" t="str">
        <f>'[2]Data-sk. A'!H2</f>
        <v>Českobudějovické přípravky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4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</row>
    <row r="3" spans="2:56" ht="15.75">
      <c r="B3" s="3" t="s">
        <v>1</v>
      </c>
      <c r="C3" s="217" t="str">
        <f>'[2]Data-sk. A'!H3</f>
        <v>TJ SOKOL České Budějovice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2:56" ht="15.75">
      <c r="B4" s="3" t="s">
        <v>2</v>
      </c>
      <c r="C4" s="218">
        <f>'[2]Data-sk. A'!H4</f>
        <v>43162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2:38" ht="15" customHeight="1">
      <c r="B5" s="3" t="s">
        <v>3</v>
      </c>
      <c r="C5" s="219" t="str">
        <f>'[2]Data-sk. A'!H5</f>
        <v>Dvouhra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</row>
    <row r="6" spans="2:120" ht="21.75" customHeight="1">
      <c r="B6" s="3" t="s">
        <v>4</v>
      </c>
      <c r="C6" s="213" t="str">
        <f>'[2]Data-sk. A'!H6</f>
        <v>Chlapci  2008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</row>
    <row r="7" spans="2:120" ht="15" customHeight="1" thickBot="1">
      <c r="B7" s="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</row>
    <row r="8" spans="2:120" ht="15" customHeight="1" hidden="1">
      <c r="B8" s="11" t="s">
        <v>5</v>
      </c>
      <c r="C8" s="12">
        <v>1</v>
      </c>
      <c r="D8" s="12"/>
      <c r="E8" s="12">
        <v>0</v>
      </c>
      <c r="F8" s="12">
        <v>1</v>
      </c>
      <c r="G8" s="12"/>
      <c r="H8" s="12">
        <v>0</v>
      </c>
      <c r="I8" s="12">
        <v>1</v>
      </c>
      <c r="J8" s="12"/>
      <c r="K8" s="12">
        <v>0</v>
      </c>
      <c r="L8" s="12">
        <v>1</v>
      </c>
      <c r="M8" s="12"/>
      <c r="N8" s="12">
        <v>0</v>
      </c>
      <c r="O8" s="12">
        <v>1</v>
      </c>
      <c r="P8" s="12"/>
      <c r="Q8" s="12">
        <v>0</v>
      </c>
      <c r="R8" s="12">
        <v>1</v>
      </c>
      <c r="S8" s="12"/>
      <c r="T8" s="12">
        <v>0</v>
      </c>
      <c r="U8" s="12">
        <v>1</v>
      </c>
      <c r="V8" s="12"/>
      <c r="W8" s="12">
        <v>0</v>
      </c>
      <c r="X8" s="12">
        <v>1</v>
      </c>
      <c r="Y8" s="12"/>
      <c r="Z8" s="12">
        <v>0</v>
      </c>
      <c r="AA8" s="12">
        <v>1</v>
      </c>
      <c r="AB8" s="12"/>
      <c r="AC8" s="12">
        <v>0</v>
      </c>
      <c r="AD8" s="12">
        <v>1</v>
      </c>
      <c r="AE8" s="12"/>
      <c r="AF8" s="12">
        <v>0</v>
      </c>
      <c r="AG8" s="12">
        <v>1</v>
      </c>
      <c r="AH8" s="12"/>
      <c r="AI8" s="12">
        <v>0</v>
      </c>
      <c r="AJ8" s="12">
        <v>1</v>
      </c>
      <c r="AK8" s="12"/>
      <c r="AL8" s="12">
        <v>0</v>
      </c>
      <c r="AM8" s="12">
        <v>1</v>
      </c>
      <c r="AN8" s="12"/>
      <c r="AO8" s="12">
        <v>0</v>
      </c>
      <c r="AP8" s="12">
        <v>1</v>
      </c>
      <c r="AQ8" s="12"/>
      <c r="AR8" s="12">
        <v>0</v>
      </c>
      <c r="AS8" s="12">
        <v>1</v>
      </c>
      <c r="AT8" s="12"/>
      <c r="AU8" s="12">
        <v>0</v>
      </c>
      <c r="AV8" s="12">
        <v>1</v>
      </c>
      <c r="AW8" s="12"/>
      <c r="AX8" s="12">
        <v>0</v>
      </c>
      <c r="AY8" s="12">
        <v>1</v>
      </c>
      <c r="AZ8" s="12"/>
      <c r="BA8" s="12">
        <v>0</v>
      </c>
      <c r="BB8" s="12">
        <v>1</v>
      </c>
      <c r="BC8" s="12"/>
      <c r="BD8" s="12">
        <v>0</v>
      </c>
      <c r="BE8" s="12">
        <v>1</v>
      </c>
      <c r="BF8" s="12"/>
      <c r="BG8" s="12">
        <v>0</v>
      </c>
      <c r="BH8" s="12">
        <v>1</v>
      </c>
      <c r="BI8" s="12"/>
      <c r="BJ8" s="12">
        <v>0</v>
      </c>
      <c r="BK8" s="12">
        <v>1</v>
      </c>
      <c r="BL8" s="12"/>
      <c r="BM8" s="12">
        <v>0</v>
      </c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</row>
    <row r="9" spans="2:120" ht="15" customHeight="1" hidden="1" thickBot="1">
      <c r="B9" s="11" t="s">
        <v>6</v>
      </c>
      <c r="C9" s="13"/>
      <c r="D9" s="13"/>
      <c r="E9" s="12">
        <v>1</v>
      </c>
      <c r="F9" s="12"/>
      <c r="G9" s="12"/>
      <c r="H9" s="12"/>
      <c r="I9" s="12">
        <v>0</v>
      </c>
      <c r="J9" s="12"/>
      <c r="K9" s="13"/>
      <c r="L9" s="13"/>
      <c r="M9" s="13"/>
      <c r="N9" s="12">
        <v>1</v>
      </c>
      <c r="O9" s="12"/>
      <c r="P9" s="12"/>
      <c r="Q9" s="12"/>
      <c r="R9" s="12">
        <v>0</v>
      </c>
      <c r="S9" s="12"/>
      <c r="T9" s="13"/>
      <c r="U9" s="13"/>
      <c r="V9" s="13"/>
      <c r="W9" s="12">
        <v>1</v>
      </c>
      <c r="X9" s="12"/>
      <c r="Y9" s="12"/>
      <c r="Z9" s="12"/>
      <c r="AA9" s="12">
        <v>0</v>
      </c>
      <c r="AB9" s="12"/>
      <c r="AC9" s="13"/>
      <c r="AD9" s="13"/>
      <c r="AE9" s="13"/>
      <c r="AF9" s="12">
        <v>1</v>
      </c>
      <c r="AG9" s="12"/>
      <c r="AH9" s="12"/>
      <c r="AI9" s="12"/>
      <c r="AJ9" s="12">
        <v>0</v>
      </c>
      <c r="AK9" s="12"/>
      <c r="AL9" s="13"/>
      <c r="AM9" s="13"/>
      <c r="AN9" s="13"/>
      <c r="AO9" s="12">
        <v>1</v>
      </c>
      <c r="AP9" s="12"/>
      <c r="AQ9" s="12"/>
      <c r="AR9" s="12"/>
      <c r="AS9" s="12">
        <v>0</v>
      </c>
      <c r="AT9" s="12"/>
      <c r="AU9" s="13"/>
      <c r="AV9" s="13"/>
      <c r="AW9" s="13"/>
      <c r="AX9" s="12">
        <v>1</v>
      </c>
      <c r="AY9" s="12"/>
      <c r="AZ9" s="12"/>
      <c r="BA9" s="12"/>
      <c r="BB9" s="12">
        <v>0</v>
      </c>
      <c r="BC9" s="12"/>
      <c r="BD9" s="13"/>
      <c r="BE9" s="13"/>
      <c r="BF9" s="13"/>
      <c r="BG9" s="12">
        <v>1</v>
      </c>
      <c r="BH9" s="12"/>
      <c r="BI9" s="12"/>
      <c r="BJ9" s="12"/>
      <c r="BK9" s="12">
        <v>0</v>
      </c>
      <c r="BL9" s="12"/>
      <c r="BM9" s="13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</row>
    <row r="10" spans="2:120" ht="16.5" customHeight="1">
      <c r="B10" s="14" t="str">
        <f>$C$6</f>
        <v>Chlapci  2008</v>
      </c>
      <c r="C10" s="15">
        <v>1</v>
      </c>
      <c r="D10" s="15"/>
      <c r="E10" s="16"/>
      <c r="F10" s="16"/>
      <c r="G10" s="16"/>
      <c r="H10" s="16"/>
      <c r="I10" s="16"/>
      <c r="J10" s="16"/>
      <c r="K10" s="16"/>
      <c r="L10" s="17">
        <v>2</v>
      </c>
      <c r="M10" s="18"/>
      <c r="N10" s="16"/>
      <c r="O10" s="16"/>
      <c r="P10" s="16"/>
      <c r="Q10" s="16"/>
      <c r="R10" s="16"/>
      <c r="S10" s="16"/>
      <c r="T10" s="16"/>
      <c r="U10" s="17">
        <v>3</v>
      </c>
      <c r="V10" s="18"/>
      <c r="W10" s="19"/>
      <c r="X10" s="19"/>
      <c r="Y10" s="19"/>
      <c r="Z10" s="19"/>
      <c r="AA10" s="19"/>
      <c r="AB10" s="19"/>
      <c r="AC10" s="19"/>
      <c r="AD10" s="17">
        <v>4</v>
      </c>
      <c r="AE10" s="18"/>
      <c r="AF10" s="19"/>
      <c r="AG10" s="19"/>
      <c r="AH10" s="19"/>
      <c r="AI10" s="19"/>
      <c r="AJ10" s="19"/>
      <c r="AK10" s="19"/>
      <c r="AL10" s="19"/>
      <c r="AM10" s="17">
        <v>5</v>
      </c>
      <c r="AN10" s="18"/>
      <c r="AO10" s="19"/>
      <c r="AP10" s="19"/>
      <c r="AQ10" s="19"/>
      <c r="AR10" s="19"/>
      <c r="AS10" s="19"/>
      <c r="AT10" s="19"/>
      <c r="AU10" s="19"/>
      <c r="AV10" s="17">
        <v>6</v>
      </c>
      <c r="AW10" s="18"/>
      <c r="AX10" s="19"/>
      <c r="AY10" s="19"/>
      <c r="AZ10" s="19"/>
      <c r="BA10" s="19"/>
      <c r="BB10" s="19"/>
      <c r="BC10" s="19"/>
      <c r="BD10" s="19"/>
      <c r="BE10" s="17">
        <v>7</v>
      </c>
      <c r="BF10" s="18"/>
      <c r="BG10" s="19"/>
      <c r="BH10" s="19"/>
      <c r="BI10" s="19"/>
      <c r="BJ10" s="19"/>
      <c r="BK10" s="19"/>
      <c r="BL10" s="19"/>
      <c r="BM10" s="20"/>
      <c r="BN10" s="21"/>
      <c r="BO10" s="22"/>
      <c r="BP10" s="23"/>
      <c r="BQ10" s="199">
        <v>2</v>
      </c>
      <c r="BR10" s="199"/>
      <c r="BS10" s="200"/>
      <c r="BT10" s="201" t="s">
        <v>7</v>
      </c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</row>
    <row r="11" spans="2:120" ht="16.5" customHeight="1">
      <c r="B11" s="25" t="str">
        <f>'[2]Data-sk. A'!H8</f>
        <v>Skupina</v>
      </c>
      <c r="C11" s="204" t="str">
        <f>B15</f>
        <v>Fiktus</v>
      </c>
      <c r="D11" s="205"/>
      <c r="E11" s="205"/>
      <c r="F11" s="205"/>
      <c r="G11" s="205"/>
      <c r="H11" s="205"/>
      <c r="I11" s="205"/>
      <c r="J11" s="205"/>
      <c r="K11" s="206"/>
      <c r="L11" s="207" t="str">
        <f>B20</f>
        <v>Šváb</v>
      </c>
      <c r="M11" s="205"/>
      <c r="N11" s="205"/>
      <c r="O11" s="205"/>
      <c r="P11" s="205"/>
      <c r="Q11" s="205"/>
      <c r="R11" s="205"/>
      <c r="S11" s="205"/>
      <c r="T11" s="206"/>
      <c r="U11" s="207" t="str">
        <f>B25</f>
        <v>Sochor</v>
      </c>
      <c r="V11" s="205"/>
      <c r="W11" s="205"/>
      <c r="X11" s="205"/>
      <c r="Y11" s="205"/>
      <c r="Z11" s="205"/>
      <c r="AA11" s="205"/>
      <c r="AB11" s="205"/>
      <c r="AC11" s="206"/>
      <c r="AD11" s="207" t="str">
        <f>B30</f>
        <v>Klíma</v>
      </c>
      <c r="AE11" s="205"/>
      <c r="AF11" s="205"/>
      <c r="AG11" s="205"/>
      <c r="AH11" s="205"/>
      <c r="AI11" s="205"/>
      <c r="AJ11" s="205"/>
      <c r="AK11" s="205"/>
      <c r="AL11" s="206"/>
      <c r="AM11" s="207" t="str">
        <f>B35</f>
        <v>Cvach</v>
      </c>
      <c r="AN11" s="205"/>
      <c r="AO11" s="205"/>
      <c r="AP11" s="205"/>
      <c r="AQ11" s="205"/>
      <c r="AR11" s="205"/>
      <c r="AS11" s="205"/>
      <c r="AT11" s="205"/>
      <c r="AU11" s="206"/>
      <c r="AV11" s="207" t="str">
        <f>B40</f>
        <v>Benák</v>
      </c>
      <c r="AW11" s="205"/>
      <c r="AX11" s="205"/>
      <c r="AY11" s="205"/>
      <c r="AZ11" s="205"/>
      <c r="BA11" s="205"/>
      <c r="BB11" s="205"/>
      <c r="BC11" s="205"/>
      <c r="BD11" s="206"/>
      <c r="BE11" s="207" t="str">
        <f>B45</f>
        <v>Plch</v>
      </c>
      <c r="BF11" s="205"/>
      <c r="BG11" s="205"/>
      <c r="BH11" s="205"/>
      <c r="BI11" s="205"/>
      <c r="BJ11" s="205"/>
      <c r="BK11" s="205"/>
      <c r="BL11" s="205"/>
      <c r="BM11" s="208"/>
      <c r="BN11" s="209" t="s">
        <v>8</v>
      </c>
      <c r="BO11" s="205"/>
      <c r="BP11" s="208"/>
      <c r="BQ11" s="210" t="s">
        <v>9</v>
      </c>
      <c r="BR11" s="210"/>
      <c r="BS11" s="211"/>
      <c r="BT11" s="202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</row>
    <row r="12" spans="2:120" ht="16.5" customHeight="1" thickBot="1">
      <c r="B12" s="27" t="str">
        <f>'[2]Data-sk. A'!I8</f>
        <v>A</v>
      </c>
      <c r="C12" s="212" t="str">
        <f>B17</f>
        <v>Martin</v>
      </c>
      <c r="D12" s="188"/>
      <c r="E12" s="188"/>
      <c r="F12" s="188"/>
      <c r="G12" s="188"/>
      <c r="H12" s="188"/>
      <c r="I12" s="188"/>
      <c r="J12" s="188"/>
      <c r="K12" s="189"/>
      <c r="L12" s="187" t="str">
        <f>B22</f>
        <v>David</v>
      </c>
      <c r="M12" s="188"/>
      <c r="N12" s="188"/>
      <c r="O12" s="188"/>
      <c r="P12" s="188"/>
      <c r="Q12" s="188"/>
      <c r="R12" s="188"/>
      <c r="S12" s="188"/>
      <c r="T12" s="189"/>
      <c r="U12" s="187" t="str">
        <f>B27</f>
        <v>Petr</v>
      </c>
      <c r="V12" s="188"/>
      <c r="W12" s="188"/>
      <c r="X12" s="188"/>
      <c r="Y12" s="188"/>
      <c r="Z12" s="188"/>
      <c r="AA12" s="188"/>
      <c r="AB12" s="188"/>
      <c r="AC12" s="189"/>
      <c r="AD12" s="187" t="str">
        <f>B32</f>
        <v>Kryštof</v>
      </c>
      <c r="AE12" s="188"/>
      <c r="AF12" s="188"/>
      <c r="AG12" s="188"/>
      <c r="AH12" s="188"/>
      <c r="AI12" s="188"/>
      <c r="AJ12" s="188"/>
      <c r="AK12" s="188"/>
      <c r="AL12" s="189"/>
      <c r="AM12" s="187" t="str">
        <f>B37</f>
        <v>Václav</v>
      </c>
      <c r="AN12" s="188"/>
      <c r="AO12" s="188"/>
      <c r="AP12" s="188"/>
      <c r="AQ12" s="188"/>
      <c r="AR12" s="188"/>
      <c r="AS12" s="188"/>
      <c r="AT12" s="188"/>
      <c r="AU12" s="189"/>
      <c r="AV12" s="187" t="str">
        <f>B42</f>
        <v>Aleš</v>
      </c>
      <c r="AW12" s="188"/>
      <c r="AX12" s="188"/>
      <c r="AY12" s="188"/>
      <c r="AZ12" s="188"/>
      <c r="BA12" s="188"/>
      <c r="BB12" s="188"/>
      <c r="BC12" s="188"/>
      <c r="BD12" s="189"/>
      <c r="BE12" s="187" t="str">
        <f>B47</f>
        <v>Tomáš</v>
      </c>
      <c r="BF12" s="188"/>
      <c r="BG12" s="188"/>
      <c r="BH12" s="188"/>
      <c r="BI12" s="188"/>
      <c r="BJ12" s="188"/>
      <c r="BK12" s="188"/>
      <c r="BL12" s="188"/>
      <c r="BM12" s="190"/>
      <c r="BN12" s="191" t="s">
        <v>10</v>
      </c>
      <c r="BO12" s="192"/>
      <c r="BP12" s="193"/>
      <c r="BQ12" s="188" t="s">
        <v>11</v>
      </c>
      <c r="BR12" s="188"/>
      <c r="BS12" s="190"/>
      <c r="BT12" s="203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</row>
    <row r="13" spans="2:120" ht="16.5" customHeight="1" hidden="1" thickBo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29"/>
      <c r="Q13" s="29"/>
      <c r="R13" s="29"/>
      <c r="S13" s="29"/>
      <c r="T13" s="29"/>
      <c r="U13" s="30"/>
      <c r="V13" s="29"/>
      <c r="W13" s="29"/>
      <c r="X13" s="29"/>
      <c r="Y13" s="29"/>
      <c r="Z13" s="29"/>
      <c r="AA13" s="29"/>
      <c r="AB13" s="29"/>
      <c r="AC13" s="29"/>
      <c r="AD13" s="30"/>
      <c r="AE13" s="29"/>
      <c r="AF13" s="29"/>
      <c r="AG13" s="29"/>
      <c r="AH13" s="29"/>
      <c r="AI13" s="29"/>
      <c r="AJ13" s="29"/>
      <c r="AK13" s="29"/>
      <c r="AL13" s="29"/>
      <c r="AM13" s="30"/>
      <c r="AN13" s="29"/>
      <c r="AO13" s="29"/>
      <c r="AP13" s="29"/>
      <c r="AQ13" s="29"/>
      <c r="AR13" s="29"/>
      <c r="AS13" s="29"/>
      <c r="AT13" s="29"/>
      <c r="AU13" s="29"/>
      <c r="AV13" s="30"/>
      <c r="AW13" s="29"/>
      <c r="AX13" s="29"/>
      <c r="AY13" s="29"/>
      <c r="AZ13" s="29"/>
      <c r="BA13" s="29"/>
      <c r="BB13" s="29"/>
      <c r="BC13" s="29"/>
      <c r="BD13" s="29"/>
      <c r="BE13" s="30"/>
      <c r="BF13" s="29"/>
      <c r="BG13" s="29"/>
      <c r="BH13" s="29"/>
      <c r="BI13" s="29"/>
      <c r="BJ13" s="29"/>
      <c r="BK13" s="29"/>
      <c r="BL13" s="29"/>
      <c r="BM13" s="31"/>
      <c r="BN13" s="32"/>
      <c r="BO13" s="33"/>
      <c r="BP13" s="34"/>
      <c r="BQ13" s="33"/>
      <c r="BR13" s="33"/>
      <c r="BS13" s="34"/>
      <c r="BT13" s="35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2:120" ht="16.5" customHeight="1" thickTop="1">
      <c r="B14" s="36">
        <v>1</v>
      </c>
      <c r="C14" s="194"/>
      <c r="D14" s="195"/>
      <c r="E14" s="195"/>
      <c r="F14" s="195"/>
      <c r="G14" s="195"/>
      <c r="H14" s="195"/>
      <c r="I14" s="195"/>
      <c r="J14" s="195"/>
      <c r="K14" s="196"/>
      <c r="L14" s="37" t="str">
        <f>CONCATENATE($B14,"-",L$10)</f>
        <v>1-2</v>
      </c>
      <c r="M14" s="38"/>
      <c r="N14" s="39"/>
      <c r="O14" s="39"/>
      <c r="P14" s="39"/>
      <c r="Q14" s="39"/>
      <c r="R14" s="39"/>
      <c r="S14" s="39"/>
      <c r="T14" s="39"/>
      <c r="U14" s="37" t="str">
        <f>CONCATENATE($B14,"-",U$10)</f>
        <v>1-3</v>
      </c>
      <c r="V14" s="38"/>
      <c r="W14" s="39"/>
      <c r="X14" s="39"/>
      <c r="Y14" s="39"/>
      <c r="Z14" s="39"/>
      <c r="AA14" s="39"/>
      <c r="AB14" s="39"/>
      <c r="AC14" s="39"/>
      <c r="AD14" s="37" t="str">
        <f>CONCATENATE($B14,"-",AD$10)</f>
        <v>1-4</v>
      </c>
      <c r="AE14" s="38"/>
      <c r="AF14" s="39"/>
      <c r="AG14" s="39"/>
      <c r="AH14" s="39"/>
      <c r="AI14" s="39"/>
      <c r="AJ14" s="39"/>
      <c r="AK14" s="39"/>
      <c r="AL14" s="39"/>
      <c r="AM14" s="37" t="str">
        <f>CONCATENATE($B14,"-",AM$10)</f>
        <v>1-5</v>
      </c>
      <c r="AN14" s="38"/>
      <c r="AO14" s="39"/>
      <c r="AP14" s="39"/>
      <c r="AQ14" s="39"/>
      <c r="AR14" s="39"/>
      <c r="AS14" s="39"/>
      <c r="AT14" s="39"/>
      <c r="AU14" s="39"/>
      <c r="AV14" s="37" t="str">
        <f>CONCATENATE($B14,"-",AV$10)</f>
        <v>1-6</v>
      </c>
      <c r="AW14" s="38"/>
      <c r="AX14" s="39"/>
      <c r="AY14" s="39"/>
      <c r="AZ14" s="39"/>
      <c r="BA14" s="39"/>
      <c r="BB14" s="39"/>
      <c r="BC14" s="39"/>
      <c r="BD14" s="39"/>
      <c r="BE14" s="37" t="str">
        <f>CONCATENATE($B14,"-",BE$10)</f>
        <v>1-7</v>
      </c>
      <c r="BF14" s="38"/>
      <c r="BG14" s="39"/>
      <c r="BH14" s="39"/>
      <c r="BI14" s="39"/>
      <c r="BJ14" s="39"/>
      <c r="BK14" s="39"/>
      <c r="BL14" s="39"/>
      <c r="BM14" s="40"/>
      <c r="BN14" s="41">
        <f>BN15-BP15</f>
        <v>12</v>
      </c>
      <c r="BO14" s="42"/>
      <c r="BP14" s="43">
        <f>BN17-BP17</f>
        <v>69</v>
      </c>
      <c r="BQ14" s="39"/>
      <c r="BR14" s="39"/>
      <c r="BS14" s="44"/>
      <c r="BT14" s="186" t="s">
        <v>12</v>
      </c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</row>
    <row r="15" spans="2:120" ht="16.5" customHeight="1">
      <c r="B15" s="46" t="str">
        <f>VLOOKUP(B14,'[2]Data-sk. A'!$D$10:$I$16,5,0)</f>
        <v>Fiktus</v>
      </c>
      <c r="C15" s="197"/>
      <c r="D15" s="168"/>
      <c r="E15" s="168"/>
      <c r="F15" s="168"/>
      <c r="G15" s="168"/>
      <c r="H15" s="168"/>
      <c r="I15" s="168"/>
      <c r="J15" s="168"/>
      <c r="K15" s="179"/>
      <c r="L15" s="47"/>
      <c r="M15" s="48"/>
      <c r="N15" s="49">
        <f>IF(L17&gt;N17,1,0)+IF(O17&gt;Q17,1,0)+IF(R17&gt;T17,1,0)</f>
        <v>2</v>
      </c>
      <c r="O15" s="50"/>
      <c r="P15" s="49" t="s">
        <v>13</v>
      </c>
      <c r="Q15" s="48"/>
      <c r="R15" s="49">
        <f>IF(L17&lt;N17,1,0)+IF(O17&lt;Q17,1,0)+IF(R17&lt;T17,1,0)</f>
        <v>0</v>
      </c>
      <c r="S15" s="48"/>
      <c r="T15" s="48"/>
      <c r="U15" s="47"/>
      <c r="V15" s="48"/>
      <c r="W15" s="49">
        <f>IF(U17&gt;W17,1,0)+IF(X17&gt;Z17,1,0)+IF(AA17&gt;AC17,1,0)</f>
        <v>2</v>
      </c>
      <c r="X15" s="50"/>
      <c r="Y15" s="49" t="s">
        <v>13</v>
      </c>
      <c r="Z15" s="48"/>
      <c r="AA15" s="49">
        <f>IF(U17&lt;W17,1,0)+IF(X17&lt;Z17,1,0)+IF(AA17&lt;AC17,1,0)</f>
        <v>0</v>
      </c>
      <c r="AB15" s="48"/>
      <c r="AC15" s="48"/>
      <c r="AD15" s="47"/>
      <c r="AE15" s="48"/>
      <c r="AF15" s="49">
        <f>IF(AD17&gt;AF17,1,0)+IF(AG17&gt;AI17,1,0)+IF(AJ17&gt;AL17,1,0)</f>
        <v>2</v>
      </c>
      <c r="AG15" s="50"/>
      <c r="AH15" s="49" t="s">
        <v>13</v>
      </c>
      <c r="AI15" s="48"/>
      <c r="AJ15" s="49">
        <f>IF(AD17&lt;AF17,1,0)+IF(AG17&lt;AI17,1,0)+IF(AJ17&lt;AL17,1,0)</f>
        <v>0</v>
      </c>
      <c r="AK15" s="48"/>
      <c r="AL15" s="48"/>
      <c r="AM15" s="47"/>
      <c r="AN15" s="48"/>
      <c r="AO15" s="49">
        <f>IF(AM17&gt;AO17,1,0)+IF(AP17&gt;AR17,1,0)+IF(AS17&gt;AU17,1,0)</f>
        <v>2</v>
      </c>
      <c r="AP15" s="50"/>
      <c r="AQ15" s="49" t="s">
        <v>13</v>
      </c>
      <c r="AR15" s="48"/>
      <c r="AS15" s="49">
        <f>IF(AM17&lt;AO17,1,0)+IF(AP17&lt;AR17,1,0)+IF(AS17&lt;AU17,1,0)</f>
        <v>0</v>
      </c>
      <c r="AT15" s="48"/>
      <c r="AU15" s="48"/>
      <c r="AV15" s="47"/>
      <c r="AW15" s="48"/>
      <c r="AX15" s="49">
        <f>IF(AV17&gt;AX17,1,0)+IF(AY17&gt;BA17,1,0)+IF(BB17&gt;BD17,1,0)</f>
        <v>2</v>
      </c>
      <c r="AY15" s="50"/>
      <c r="AZ15" s="49" t="s">
        <v>13</v>
      </c>
      <c r="BA15" s="48"/>
      <c r="BB15" s="49">
        <f>IF(AV17&lt;AX17,1,0)+IF(AY17&lt;BA17,1,0)+IF(BB17&lt;BD17,1,0)</f>
        <v>0</v>
      </c>
      <c r="BC15" s="48"/>
      <c r="BD15" s="48"/>
      <c r="BE15" s="47"/>
      <c r="BF15" s="48"/>
      <c r="BG15" s="49">
        <f>IF(BE17&gt;BG17,1,0)+IF(BH17&gt;BJ17,1,0)+IF(BK17&gt;BM17,1,0)</f>
        <v>2</v>
      </c>
      <c r="BH15" s="50"/>
      <c r="BI15" s="49" t="s">
        <v>13</v>
      </c>
      <c r="BJ15" s="48"/>
      <c r="BK15" s="49">
        <f>IF(BE17&lt;BG17,1,0)+IF(BH17&lt;BJ17,1,0)+IF(BK17&lt;BM17,1,0)</f>
        <v>0</v>
      </c>
      <c r="BL15" s="48"/>
      <c r="BM15" s="51"/>
      <c r="BN15" s="52">
        <f>_xlfn.SUMIFS(C15:BM15,$C$9:$BM$9,1)</f>
        <v>12</v>
      </c>
      <c r="BO15" s="48" t="s">
        <v>13</v>
      </c>
      <c r="BP15" s="53">
        <f>_xlfn.SUMIFS(C15:BM15,$C$9:$BM$9,0)</f>
        <v>0</v>
      </c>
      <c r="BQ15" s="49">
        <f>_xlfn.SUMIFS(C16:BM16,$C$9:$BM$9,1)</f>
        <v>6</v>
      </c>
      <c r="BR15" s="49" t="s">
        <v>13</v>
      </c>
      <c r="BS15" s="54">
        <f>_xlfn.SUMIFS(C16:BM16,$C$9:$BM$9,0)</f>
        <v>0</v>
      </c>
      <c r="BT15" s="174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</row>
    <row r="16" spans="2:120" ht="3" customHeight="1">
      <c r="B16" s="55"/>
      <c r="C16" s="197"/>
      <c r="D16" s="168"/>
      <c r="E16" s="168"/>
      <c r="F16" s="168"/>
      <c r="G16" s="168"/>
      <c r="H16" s="168"/>
      <c r="I16" s="168"/>
      <c r="J16" s="168"/>
      <c r="K16" s="179"/>
      <c r="L16" s="56"/>
      <c r="M16" s="57"/>
      <c r="N16" s="58">
        <f>IF(N15&gt;R15,1,0)+IF(AND(N15=R15,N15&gt;0),0.5,0)</f>
        <v>1</v>
      </c>
      <c r="O16" s="59"/>
      <c r="P16" s="59"/>
      <c r="Q16" s="38"/>
      <c r="R16" s="58">
        <f>IF(N15&lt;R15,1,0)+IF(AND(N15=R15,R15&gt;0),0.5,0)</f>
        <v>0</v>
      </c>
      <c r="S16" s="58"/>
      <c r="T16" s="57"/>
      <c r="U16" s="56"/>
      <c r="V16" s="57"/>
      <c r="W16" s="58">
        <f>IF(W15&gt;AA15,1,0)+IF(AND(W15=AA15,W15&gt;0),0.5,0)</f>
        <v>1</v>
      </c>
      <c r="X16" s="59"/>
      <c r="Y16" s="59"/>
      <c r="Z16" s="38"/>
      <c r="AA16" s="58">
        <f>IF(W15&lt;AA15,1,0)+IF(AND(W15=AA15,AA15&gt;0),0.5,0)</f>
        <v>0</v>
      </c>
      <c r="AB16" s="58"/>
      <c r="AC16" s="57"/>
      <c r="AD16" s="56"/>
      <c r="AE16" s="57"/>
      <c r="AF16" s="58">
        <f>IF(AF15&gt;AJ15,1,0)+IF(AND(AF15=AJ15,AF15&gt;0),0.5,0)</f>
        <v>1</v>
      </c>
      <c r="AG16" s="59"/>
      <c r="AH16" s="59"/>
      <c r="AI16" s="38"/>
      <c r="AJ16" s="58">
        <f>IF(AF15&lt;AJ15,1,0)+IF(AND(AF15=AJ15,AJ15&gt;0),0.5,0)</f>
        <v>0</v>
      </c>
      <c r="AK16" s="58"/>
      <c r="AL16" s="57"/>
      <c r="AM16" s="56"/>
      <c r="AN16" s="57"/>
      <c r="AO16" s="58">
        <f>IF(AO15&gt;AS15,1,0)+IF(AND(AO15=AS15,AO15&gt;0),0.5,0)</f>
        <v>1</v>
      </c>
      <c r="AP16" s="59"/>
      <c r="AQ16" s="59"/>
      <c r="AR16" s="38"/>
      <c r="AS16" s="58">
        <f>IF(AO15&lt;AS15,1,0)+IF(AND(AO15=AS15,AS15&gt;0),0.5,0)</f>
        <v>0</v>
      </c>
      <c r="AT16" s="58"/>
      <c r="AU16" s="57"/>
      <c r="AV16" s="56"/>
      <c r="AW16" s="57"/>
      <c r="AX16" s="58">
        <f>IF(AX15&gt;BB15,1,0)+IF(AND(AX15=BB15,AX15&gt;0),0.5,0)</f>
        <v>1</v>
      </c>
      <c r="AY16" s="59"/>
      <c r="AZ16" s="59"/>
      <c r="BA16" s="38"/>
      <c r="BB16" s="58">
        <f>IF(AX15&lt;BB15,1,0)+IF(AND(AX15=BB15,BB15&gt;0),0.5,0)</f>
        <v>0</v>
      </c>
      <c r="BC16" s="58"/>
      <c r="BD16" s="57"/>
      <c r="BE16" s="56"/>
      <c r="BF16" s="57"/>
      <c r="BG16" s="58">
        <f>IF(BG15&gt;BK15,1,0)+IF(AND(BG15=BK15,BG15&gt;0),0.5,0)</f>
        <v>1</v>
      </c>
      <c r="BH16" s="59"/>
      <c r="BI16" s="59"/>
      <c r="BJ16" s="38"/>
      <c r="BK16" s="58">
        <f>IF(BG15&lt;BK15,1,0)+IF(AND(BG15=BK15,BK15&gt;0),0.5,0)</f>
        <v>0</v>
      </c>
      <c r="BL16" s="58"/>
      <c r="BM16" s="60"/>
      <c r="BN16" s="61"/>
      <c r="BO16" s="62"/>
      <c r="BP16" s="63"/>
      <c r="BQ16" s="64"/>
      <c r="BR16" s="64"/>
      <c r="BS16" s="65"/>
      <c r="BT16" s="174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</row>
    <row r="17" spans="2:120" ht="16.5" customHeight="1">
      <c r="B17" s="66" t="str">
        <f>VLOOKUP(B14,'[2]Data-sk. A'!$D$10:$I$16,6,0)</f>
        <v>Martin</v>
      </c>
      <c r="C17" s="198"/>
      <c r="D17" s="181"/>
      <c r="E17" s="181"/>
      <c r="F17" s="181"/>
      <c r="G17" s="181"/>
      <c r="H17" s="181"/>
      <c r="I17" s="181"/>
      <c r="J17" s="181"/>
      <c r="K17" s="182"/>
      <c r="L17" s="67">
        <f>VLOOKUP($L14,'[2]Data-sk. A'!$B$20:$U$59,12,0)</f>
        <v>11</v>
      </c>
      <c r="M17" s="68" t="s">
        <v>13</v>
      </c>
      <c r="N17" s="69">
        <f>VLOOKUP($L14,'[2]Data-sk. A'!$B$20:$U$59,14,0)</f>
        <v>8</v>
      </c>
      <c r="O17" s="70">
        <f>VLOOKUP($L14,'[2]Data-sk. A'!$B$20:$U$59,15,0)</f>
        <v>11</v>
      </c>
      <c r="P17" s="68" t="s">
        <v>13</v>
      </c>
      <c r="Q17" s="69">
        <f>VLOOKUP($L14,'[2]Data-sk. A'!$B$20:$U$59,17,0)</f>
        <v>9</v>
      </c>
      <c r="R17" s="70">
        <f>VLOOKUP($L14,'[2]Data-sk. A'!$B$20:$U$59,18,0)</f>
        <v>0</v>
      </c>
      <c r="S17" s="68" t="s">
        <v>13</v>
      </c>
      <c r="T17" s="71">
        <f>VLOOKUP($L14,'[2]Data-sk. A'!$B$20:$U$59,20,0)</f>
        <v>0</v>
      </c>
      <c r="U17" s="67">
        <f>VLOOKUP($U14,'[2]Data-sk. A'!$B$20:$U$59,12,0)</f>
        <v>11</v>
      </c>
      <c r="V17" s="68" t="s">
        <v>13</v>
      </c>
      <c r="W17" s="69">
        <f>VLOOKUP($U14,'[2]Data-sk. A'!$B$20:$U$59,14,0)</f>
        <v>3</v>
      </c>
      <c r="X17" s="70">
        <f>VLOOKUP($U14,'[2]Data-sk. A'!$B$20:$U$59,15,0)</f>
        <v>11</v>
      </c>
      <c r="Y17" s="68" t="s">
        <v>13</v>
      </c>
      <c r="Z17" s="69">
        <f>VLOOKUP($U14,'[2]Data-sk. A'!$B$20:$U$59,17,0)</f>
        <v>6</v>
      </c>
      <c r="AA17" s="70">
        <f>VLOOKUP($U14,'[2]Data-sk. A'!$B$20:$U$59,18,0)</f>
        <v>0</v>
      </c>
      <c r="AB17" s="68" t="s">
        <v>13</v>
      </c>
      <c r="AC17" s="71">
        <f>VLOOKUP($U14,'[2]Data-sk. A'!$B$20:$U$59,20,0)</f>
        <v>0</v>
      </c>
      <c r="AD17" s="67">
        <f>VLOOKUP($AD14,'[2]Data-sk. A'!$B$20:$U$59,12,0)</f>
        <v>11</v>
      </c>
      <c r="AE17" s="68" t="s">
        <v>13</v>
      </c>
      <c r="AF17" s="69">
        <f>VLOOKUP($AD14,'[2]Data-sk. A'!$B$20:$U$59,14,0)</f>
        <v>8</v>
      </c>
      <c r="AG17" s="70">
        <f>VLOOKUP($AD14,'[2]Data-sk. A'!$B$20:$U$59,15,0)</f>
        <v>11</v>
      </c>
      <c r="AH17" s="68" t="s">
        <v>13</v>
      </c>
      <c r="AI17" s="69">
        <f>VLOOKUP($AD14,'[2]Data-sk. A'!$B$20:$U$59,17,0)</f>
        <v>10</v>
      </c>
      <c r="AJ17" s="70">
        <f>VLOOKUP($AD14,'[2]Data-sk. A'!$B$20:$U$59,18,0)</f>
        <v>0</v>
      </c>
      <c r="AK17" s="68" t="s">
        <v>13</v>
      </c>
      <c r="AL17" s="71">
        <f>VLOOKUP($AD14,'[2]Data-sk. A'!$B$20:$U$59,20,0)</f>
        <v>0</v>
      </c>
      <c r="AM17" s="67">
        <f>VLOOKUP($AM14,'[2]Data-sk. A'!$B$20:$U$59,12,0)</f>
        <v>11</v>
      </c>
      <c r="AN17" s="68" t="s">
        <v>13</v>
      </c>
      <c r="AO17" s="69">
        <f>VLOOKUP($AM14,'[2]Data-sk. A'!$B$20:$U$59,14,0)</f>
        <v>3</v>
      </c>
      <c r="AP17" s="70">
        <f>VLOOKUP($AM14,'[2]Data-sk. A'!$B$20:$U$59,15,0)</f>
        <v>11</v>
      </c>
      <c r="AQ17" s="68" t="s">
        <v>13</v>
      </c>
      <c r="AR17" s="69">
        <f>VLOOKUP($AM14,'[2]Data-sk. A'!$B$20:$U$59,17,0)</f>
        <v>0</v>
      </c>
      <c r="AS17" s="70">
        <f>VLOOKUP($AM14,'[2]Data-sk. A'!$B$20:$U$59,18,0)</f>
        <v>0</v>
      </c>
      <c r="AT17" s="68" t="s">
        <v>13</v>
      </c>
      <c r="AU17" s="71">
        <f>VLOOKUP($AM14,'[2]Data-sk. A'!$B$20:$U$59,20,0)</f>
        <v>0</v>
      </c>
      <c r="AV17" s="67">
        <f>VLOOKUP($AV14,'[2]Data-sk. A'!$B$20:$U$59,12,0)</f>
        <v>11</v>
      </c>
      <c r="AW17" s="68" t="s">
        <v>13</v>
      </c>
      <c r="AX17" s="69">
        <f>VLOOKUP($AV14,'[2]Data-sk. A'!$B$20:$U$59,14,0)</f>
        <v>2</v>
      </c>
      <c r="AY17" s="70">
        <f>VLOOKUP($AV14,'[2]Data-sk. A'!$B$20:$U$59,15,0)</f>
        <v>11</v>
      </c>
      <c r="AZ17" s="68" t="s">
        <v>13</v>
      </c>
      <c r="BA17" s="69">
        <f>VLOOKUP($AV14,'[2]Data-sk. A'!$B$20:$U$59,17,0)</f>
        <v>1</v>
      </c>
      <c r="BB17" s="70">
        <f>VLOOKUP($AV14,'[2]Data-sk. A'!$B$20:$U$59,18,0)</f>
        <v>0</v>
      </c>
      <c r="BC17" s="68" t="s">
        <v>13</v>
      </c>
      <c r="BD17" s="71">
        <f>VLOOKUP($AV14,'[2]Data-sk. A'!$B$20:$U$59,20,0)</f>
        <v>0</v>
      </c>
      <c r="BE17" s="70">
        <f>VLOOKUP($BE14,'[2]Data-sk. A'!$B$20:$U$59,12,0)</f>
        <v>11</v>
      </c>
      <c r="BF17" s="68" t="s">
        <v>13</v>
      </c>
      <c r="BG17" s="69">
        <f>VLOOKUP($BE14,'[2]Data-sk. A'!$B$20:$U$59,14,0)</f>
        <v>5</v>
      </c>
      <c r="BH17" s="70">
        <f>VLOOKUP($BE14,'[2]Data-sk. A'!$B$20:$U$59,15,0)</f>
        <v>11</v>
      </c>
      <c r="BI17" s="68" t="s">
        <v>13</v>
      </c>
      <c r="BJ17" s="69">
        <f>VLOOKUP($BE14,'[2]Data-sk. A'!$B$20:$U$59,17,0)</f>
        <v>8</v>
      </c>
      <c r="BK17" s="70">
        <f>VLOOKUP($BE14,'[2]Data-sk. A'!$B$20:$U$59,18,0)</f>
        <v>0</v>
      </c>
      <c r="BL17" s="68" t="s">
        <v>13</v>
      </c>
      <c r="BM17" s="72">
        <f>VLOOKUP($BE14,'[2]Data-sk. A'!$B$20:$U$59,20,0)</f>
        <v>0</v>
      </c>
      <c r="BN17" s="73">
        <f>_xlfn.SUMIFS(C17:BM17,$C$8:$BM$8,1)</f>
        <v>132</v>
      </c>
      <c r="BO17" s="74" t="s">
        <v>13</v>
      </c>
      <c r="BP17" s="75">
        <f>_xlfn.SUMIFS(C17:BM17,$C$8:$BM$8,0)</f>
        <v>63</v>
      </c>
      <c r="BQ17" s="184">
        <f>BQ15*$BQ$10</f>
        <v>12</v>
      </c>
      <c r="BR17" s="184"/>
      <c r="BS17" s="185"/>
      <c r="BT17" s="183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</row>
    <row r="18" spans="2:120" ht="16.5" customHeight="1" hidden="1">
      <c r="B18" s="66"/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78"/>
      <c r="N18" s="78"/>
      <c r="O18" s="78"/>
      <c r="P18" s="78"/>
      <c r="Q18" s="78"/>
      <c r="R18" s="78"/>
      <c r="S18" s="78"/>
      <c r="T18" s="78"/>
      <c r="U18" s="77"/>
      <c r="V18" s="78"/>
      <c r="W18" s="78"/>
      <c r="X18" s="78"/>
      <c r="Y18" s="78"/>
      <c r="Z18" s="78"/>
      <c r="AA18" s="78"/>
      <c r="AB18" s="78"/>
      <c r="AC18" s="78"/>
      <c r="AD18" s="77"/>
      <c r="AE18" s="78"/>
      <c r="AF18" s="78"/>
      <c r="AG18" s="78"/>
      <c r="AH18" s="78"/>
      <c r="AI18" s="78"/>
      <c r="AJ18" s="78"/>
      <c r="AK18" s="78"/>
      <c r="AL18" s="78"/>
      <c r="AM18" s="77"/>
      <c r="AN18" s="78"/>
      <c r="AO18" s="78"/>
      <c r="AP18" s="78"/>
      <c r="AQ18" s="78"/>
      <c r="AR18" s="78"/>
      <c r="AS18" s="78"/>
      <c r="AT18" s="78"/>
      <c r="AU18" s="78"/>
      <c r="AV18" s="77"/>
      <c r="AW18" s="78"/>
      <c r="AX18" s="78"/>
      <c r="AY18" s="78"/>
      <c r="AZ18" s="78"/>
      <c r="BA18" s="78"/>
      <c r="BB18" s="78"/>
      <c r="BC18" s="78"/>
      <c r="BD18" s="78"/>
      <c r="BE18" s="77"/>
      <c r="BF18" s="78"/>
      <c r="BG18" s="78"/>
      <c r="BH18" s="78"/>
      <c r="BI18" s="78"/>
      <c r="BJ18" s="78"/>
      <c r="BK18" s="78"/>
      <c r="BL18" s="78"/>
      <c r="BM18" s="79"/>
      <c r="BN18" s="80"/>
      <c r="BO18" s="81"/>
      <c r="BP18" s="82"/>
      <c r="BQ18" s="81"/>
      <c r="BR18" s="81"/>
      <c r="BS18" s="83"/>
      <c r="BT18" s="84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</row>
    <row r="19" spans="2:120" ht="16.5" customHeight="1">
      <c r="B19" s="85">
        <v>2</v>
      </c>
      <c r="C19" s="37"/>
      <c r="D19" s="38"/>
      <c r="E19" s="39"/>
      <c r="F19" s="39"/>
      <c r="G19" s="39"/>
      <c r="H19" s="39"/>
      <c r="I19" s="39"/>
      <c r="J19" s="39"/>
      <c r="K19" s="86"/>
      <c r="L19" s="164"/>
      <c r="M19" s="165"/>
      <c r="N19" s="165"/>
      <c r="O19" s="165"/>
      <c r="P19" s="165"/>
      <c r="Q19" s="165"/>
      <c r="R19" s="165"/>
      <c r="S19" s="165"/>
      <c r="T19" s="178"/>
      <c r="U19" s="37" t="str">
        <f>CONCATENATE($B19,"-",U$10)</f>
        <v>2-3</v>
      </c>
      <c r="V19" s="38"/>
      <c r="W19" s="39"/>
      <c r="X19" s="39"/>
      <c r="Y19" s="39"/>
      <c r="Z19" s="39"/>
      <c r="AA19" s="39"/>
      <c r="AB19" s="39"/>
      <c r="AC19" s="39"/>
      <c r="AD19" s="37" t="str">
        <f>CONCATENATE($B19,"-",AD$10)</f>
        <v>2-4</v>
      </c>
      <c r="AE19" s="38"/>
      <c r="AF19" s="39"/>
      <c r="AG19" s="39"/>
      <c r="AH19" s="39"/>
      <c r="AI19" s="39"/>
      <c r="AJ19" s="39"/>
      <c r="AK19" s="39"/>
      <c r="AL19" s="39"/>
      <c r="AM19" s="37" t="str">
        <f>CONCATENATE($B19,"-",AM$10)</f>
        <v>2-5</v>
      </c>
      <c r="AN19" s="38"/>
      <c r="AO19" s="39"/>
      <c r="AP19" s="39"/>
      <c r="AQ19" s="39"/>
      <c r="AR19" s="39"/>
      <c r="AS19" s="39"/>
      <c r="AT19" s="39"/>
      <c r="AU19" s="39"/>
      <c r="AV19" s="37" t="str">
        <f>CONCATENATE($B19,"-",AV$10)</f>
        <v>2-6</v>
      </c>
      <c r="AW19" s="38"/>
      <c r="AX19" s="39"/>
      <c r="AY19" s="39"/>
      <c r="AZ19" s="39"/>
      <c r="BA19" s="39"/>
      <c r="BB19" s="39"/>
      <c r="BC19" s="39"/>
      <c r="BD19" s="39"/>
      <c r="BE19" s="37" t="str">
        <f>CONCATENATE($B19,"-",BE$10)</f>
        <v>2-7</v>
      </c>
      <c r="BF19" s="38"/>
      <c r="BG19" s="39"/>
      <c r="BH19" s="39"/>
      <c r="BI19" s="39"/>
      <c r="BJ19" s="39"/>
      <c r="BK19" s="39"/>
      <c r="BL19" s="39"/>
      <c r="BM19" s="40"/>
      <c r="BN19" s="41">
        <f>BN20-BP20</f>
        <v>7</v>
      </c>
      <c r="BO19" s="42"/>
      <c r="BP19" s="43">
        <f>BN22-BP22</f>
        <v>69</v>
      </c>
      <c r="BQ19" s="87"/>
      <c r="BR19" s="87"/>
      <c r="BS19" s="51"/>
      <c r="BT19" s="173" t="s">
        <v>14</v>
      </c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2:120" ht="16.5" customHeight="1">
      <c r="B20" s="46" t="str">
        <f>VLOOKUP(B19,'[2]Data-sk. A'!$D$10:$I$16,5,0)</f>
        <v>Šváb</v>
      </c>
      <c r="C20" s="47"/>
      <c r="D20" s="48"/>
      <c r="E20" s="49">
        <f>R15</f>
        <v>0</v>
      </c>
      <c r="F20" s="50"/>
      <c r="G20" s="49" t="s">
        <v>13</v>
      </c>
      <c r="H20" s="48"/>
      <c r="I20" s="49">
        <f>N15</f>
        <v>2</v>
      </c>
      <c r="J20" s="48"/>
      <c r="K20" s="88"/>
      <c r="L20" s="167"/>
      <c r="M20" s="168"/>
      <c r="N20" s="168"/>
      <c r="O20" s="168"/>
      <c r="P20" s="168"/>
      <c r="Q20" s="168"/>
      <c r="R20" s="168"/>
      <c r="S20" s="168"/>
      <c r="T20" s="179"/>
      <c r="U20" s="47"/>
      <c r="V20" s="48"/>
      <c r="W20" s="49">
        <f>IF(U22&gt;W22,1,0)+IF(X22&gt;Z22,1,0)+IF(AA22&gt;AC22,1,0)</f>
        <v>2</v>
      </c>
      <c r="X20" s="50"/>
      <c r="Y20" s="49" t="s">
        <v>13</v>
      </c>
      <c r="Z20" s="48"/>
      <c r="AA20" s="49">
        <f>IF(U22&lt;W22,1,0)+IF(X22&lt;Z22,1,0)+IF(AA22&lt;AC22,1,0)</f>
        <v>0</v>
      </c>
      <c r="AB20" s="48"/>
      <c r="AC20" s="48"/>
      <c r="AD20" s="47"/>
      <c r="AE20" s="48"/>
      <c r="AF20" s="49">
        <f>IF(AD22&gt;AF22,1,0)+IF(AG22&gt;AI22,1,0)+IF(AJ22&gt;AL22,1,0)</f>
        <v>2</v>
      </c>
      <c r="AG20" s="50"/>
      <c r="AH20" s="49" t="s">
        <v>13</v>
      </c>
      <c r="AI20" s="48"/>
      <c r="AJ20" s="49">
        <f>IF(AD22&lt;AF22,1,0)+IF(AG22&lt;AI22,1,0)+IF(AJ22&lt;AL22,1,0)</f>
        <v>1</v>
      </c>
      <c r="AK20" s="48"/>
      <c r="AL20" s="48"/>
      <c r="AM20" s="47"/>
      <c r="AN20" s="48"/>
      <c r="AO20" s="49">
        <f>IF(AM22&gt;AO22,1,0)+IF(AP22&gt;AR22,1,0)+IF(AS22&gt;AU22,1,0)</f>
        <v>2</v>
      </c>
      <c r="AP20" s="50"/>
      <c r="AQ20" s="49" t="s">
        <v>13</v>
      </c>
      <c r="AR20" s="48"/>
      <c r="AS20" s="49">
        <f>IF(AM22&lt;AO22,1,0)+IF(AP22&lt;AR22,1,0)+IF(AS22&lt;AU22,1,0)</f>
        <v>0</v>
      </c>
      <c r="AT20" s="48"/>
      <c r="AU20" s="48"/>
      <c r="AV20" s="47"/>
      <c r="AW20" s="48"/>
      <c r="AX20" s="49">
        <f>IF(AV22&gt;AX22,1,0)+IF(AY22&gt;BA22,1,0)+IF(BB22&gt;BD22,1,0)</f>
        <v>2</v>
      </c>
      <c r="AY20" s="50"/>
      <c r="AZ20" s="49" t="s">
        <v>13</v>
      </c>
      <c r="BA20" s="48"/>
      <c r="BB20" s="49">
        <f>IF(AV22&lt;AX22,1,0)+IF(AY22&lt;BA22,1,0)+IF(BB22&lt;BD22,1,0)</f>
        <v>0</v>
      </c>
      <c r="BC20" s="48"/>
      <c r="BD20" s="48"/>
      <c r="BE20" s="47"/>
      <c r="BF20" s="48"/>
      <c r="BG20" s="49">
        <f>IF(BE22&gt;BG22,1,0)+IF(BH22&gt;BJ22,1,0)+IF(BK22&gt;BM22,1,0)</f>
        <v>2</v>
      </c>
      <c r="BH20" s="50"/>
      <c r="BI20" s="49" t="s">
        <v>13</v>
      </c>
      <c r="BJ20" s="48"/>
      <c r="BK20" s="49">
        <f>IF(BE22&lt;BG22,1,0)+IF(BH22&lt;BJ22,1,0)+IF(BK22&lt;BM22,1,0)</f>
        <v>0</v>
      </c>
      <c r="BL20" s="48"/>
      <c r="BM20" s="51"/>
      <c r="BN20" s="52">
        <f>_xlfn.SUMIFS(C20:BM20,$C$9:$BM$9,1)</f>
        <v>10</v>
      </c>
      <c r="BO20" s="48" t="s">
        <v>13</v>
      </c>
      <c r="BP20" s="53">
        <f>_xlfn.SUMIFS(C20:BM20,$C$9:$BM$9,0)</f>
        <v>3</v>
      </c>
      <c r="BQ20" s="49">
        <f>_xlfn.SUMIFS(C21:BM21,$C$9:$BM$9,1)</f>
        <v>5</v>
      </c>
      <c r="BR20" s="49" t="s">
        <v>13</v>
      </c>
      <c r="BS20" s="54">
        <f>_xlfn.SUMIFS(C21:BM21,$C$9:$BM$9,0)</f>
        <v>1</v>
      </c>
      <c r="BT20" s="174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</row>
    <row r="21" spans="2:120" ht="3" customHeight="1">
      <c r="B21" s="55"/>
      <c r="C21" s="56"/>
      <c r="D21" s="57"/>
      <c r="E21" s="58">
        <f>IF(E20&gt;I20,1,0)+IF(AND(E20=I20,E20&gt;0),0.5,0)</f>
        <v>0</v>
      </c>
      <c r="F21" s="59"/>
      <c r="G21" s="59"/>
      <c r="H21" s="38"/>
      <c r="I21" s="58">
        <f>IF(E20&lt;I20,1,0)+IF(AND(E20=I20,I20&gt;0),0.5,0)</f>
        <v>1</v>
      </c>
      <c r="J21" s="58"/>
      <c r="K21" s="89"/>
      <c r="L21" s="167"/>
      <c r="M21" s="168"/>
      <c r="N21" s="168"/>
      <c r="O21" s="168"/>
      <c r="P21" s="168"/>
      <c r="Q21" s="168"/>
      <c r="R21" s="168"/>
      <c r="S21" s="168"/>
      <c r="T21" s="179"/>
      <c r="U21" s="56"/>
      <c r="V21" s="57"/>
      <c r="W21" s="58">
        <f>IF(W20&gt;AA20,1,0)+IF(AND(W20=AA20,W20&gt;0),0.5,0)</f>
        <v>1</v>
      </c>
      <c r="X21" s="59"/>
      <c r="Y21" s="59"/>
      <c r="Z21" s="38"/>
      <c r="AA21" s="58">
        <f>IF(W20&lt;AA20,1,0)+IF(AND(W20=AA20,AA20&gt;0),0.5,0)</f>
        <v>0</v>
      </c>
      <c r="AB21" s="58"/>
      <c r="AC21" s="57"/>
      <c r="AD21" s="56"/>
      <c r="AE21" s="57"/>
      <c r="AF21" s="58">
        <f>IF(AF20&gt;AJ20,1,0)+IF(AND(AF20=AJ20,AF20&gt;0),0.5,0)</f>
        <v>1</v>
      </c>
      <c r="AG21" s="59"/>
      <c r="AH21" s="59"/>
      <c r="AI21" s="38"/>
      <c r="AJ21" s="58">
        <f>IF(AF20&lt;AJ20,1,0)+IF(AND(AF20=AJ20,AJ20&gt;0),0.5,0)</f>
        <v>0</v>
      </c>
      <c r="AK21" s="58"/>
      <c r="AL21" s="57"/>
      <c r="AM21" s="56"/>
      <c r="AN21" s="57"/>
      <c r="AO21" s="58">
        <f>IF(AO20&gt;AS20,1,0)+IF(AND(AO20=AS20,AO20&gt;0),0.5,0)</f>
        <v>1</v>
      </c>
      <c r="AP21" s="59"/>
      <c r="AQ21" s="59"/>
      <c r="AR21" s="38"/>
      <c r="AS21" s="58">
        <f>IF(AO20&lt;AS20,1,0)+IF(AND(AO20=AS20,AS20&gt;0),0.5,0)</f>
        <v>0</v>
      </c>
      <c r="AT21" s="58"/>
      <c r="AU21" s="57"/>
      <c r="AV21" s="56"/>
      <c r="AW21" s="57"/>
      <c r="AX21" s="58">
        <f>IF(AX20&gt;BB20,1,0)+IF(AND(AX20=BB20,AX20&gt;0),0.5,0)</f>
        <v>1</v>
      </c>
      <c r="AY21" s="59"/>
      <c r="AZ21" s="59"/>
      <c r="BA21" s="38"/>
      <c r="BB21" s="58">
        <f>IF(AX20&lt;BB20,1,0)+IF(AND(AX20=BB20,BB20&gt;0),0.5,0)</f>
        <v>0</v>
      </c>
      <c r="BC21" s="58"/>
      <c r="BD21" s="57"/>
      <c r="BE21" s="56"/>
      <c r="BF21" s="57"/>
      <c r="BG21" s="58">
        <f>IF(BG20&gt;BK20,1,0)+IF(AND(BG20=BK20,BG20&gt;0),0.5,0)</f>
        <v>1</v>
      </c>
      <c r="BH21" s="59"/>
      <c r="BI21" s="59"/>
      <c r="BJ21" s="38"/>
      <c r="BK21" s="58">
        <f>IF(BG20&lt;BK20,1,0)+IF(AND(BG20=BK20,BK20&gt;0),0.5,0)</f>
        <v>0</v>
      </c>
      <c r="BL21" s="58"/>
      <c r="BM21" s="60"/>
      <c r="BN21" s="90"/>
      <c r="BO21" s="91"/>
      <c r="BP21" s="92"/>
      <c r="BQ21" s="64"/>
      <c r="BR21" s="64"/>
      <c r="BS21" s="65"/>
      <c r="BT21" s="174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</row>
    <row r="22" spans="2:120" ht="16.5" customHeight="1">
      <c r="B22" s="66" t="str">
        <f>VLOOKUP(B19,'[2]Data-sk. A'!$D$10:$I$16,6,0)</f>
        <v>David</v>
      </c>
      <c r="C22" s="67">
        <f>N17</f>
        <v>8</v>
      </c>
      <c r="D22" s="68" t="s">
        <v>13</v>
      </c>
      <c r="E22" s="69">
        <f>L17</f>
        <v>11</v>
      </c>
      <c r="F22" s="70">
        <f>Q17</f>
        <v>9</v>
      </c>
      <c r="G22" s="68" t="s">
        <v>13</v>
      </c>
      <c r="H22" s="69">
        <f>O17</f>
        <v>11</v>
      </c>
      <c r="I22" s="70">
        <f>T17</f>
        <v>0</v>
      </c>
      <c r="J22" s="68" t="s">
        <v>13</v>
      </c>
      <c r="K22" s="71">
        <f>R17</f>
        <v>0</v>
      </c>
      <c r="L22" s="180"/>
      <c r="M22" s="181"/>
      <c r="N22" s="181"/>
      <c r="O22" s="181"/>
      <c r="P22" s="181"/>
      <c r="Q22" s="181"/>
      <c r="R22" s="181"/>
      <c r="S22" s="181"/>
      <c r="T22" s="182"/>
      <c r="U22" s="67">
        <f>VLOOKUP($U19,'[2]Data-sk. A'!$B$20:$U$59,12,0)</f>
        <v>11</v>
      </c>
      <c r="V22" s="68" t="s">
        <v>13</v>
      </c>
      <c r="W22" s="69">
        <f>VLOOKUP($U19,'[2]Data-sk. A'!$B$20:$U$59,14,0)</f>
        <v>4</v>
      </c>
      <c r="X22" s="70">
        <f>VLOOKUP($U19,'[2]Data-sk. A'!$B$20:$U$59,15,0)</f>
        <v>11</v>
      </c>
      <c r="Y22" s="68" t="s">
        <v>13</v>
      </c>
      <c r="Z22" s="69">
        <f>VLOOKUP($U19,'[2]Data-sk. A'!$B$20:$U$59,17,0)</f>
        <v>5</v>
      </c>
      <c r="AA22" s="70">
        <f>VLOOKUP($U19,'[2]Data-sk. A'!$B$20:$U$59,18,0)</f>
        <v>0</v>
      </c>
      <c r="AB22" s="68" t="s">
        <v>13</v>
      </c>
      <c r="AC22" s="71">
        <f>VLOOKUP($U19,'[2]Data-sk. A'!$B$20:$U$59,20,0)</f>
        <v>0</v>
      </c>
      <c r="AD22" s="67">
        <f>VLOOKUP($AD19,'[2]Data-sk. A'!$B$20:$U$59,12,0)</f>
        <v>10</v>
      </c>
      <c r="AE22" s="68" t="s">
        <v>13</v>
      </c>
      <c r="AF22" s="69">
        <f>VLOOKUP($AD19,'[2]Data-sk. A'!$B$20:$U$59,14,0)</f>
        <v>11</v>
      </c>
      <c r="AG22" s="70">
        <f>VLOOKUP($AD19,'[2]Data-sk. A'!$B$20:$U$59,15,0)</f>
        <v>11</v>
      </c>
      <c r="AH22" s="68" t="s">
        <v>13</v>
      </c>
      <c r="AI22" s="69">
        <f>VLOOKUP($AD19,'[2]Data-sk. A'!$B$20:$U$59,17,0)</f>
        <v>6</v>
      </c>
      <c r="AJ22" s="70">
        <f>VLOOKUP($AD19,'[2]Data-sk. A'!$B$20:$U$59,18,0)</f>
        <v>11</v>
      </c>
      <c r="AK22" s="68" t="s">
        <v>13</v>
      </c>
      <c r="AL22" s="71">
        <f>VLOOKUP($AD19,'[2]Data-sk. A'!$B$20:$U$59,20,0)</f>
        <v>8</v>
      </c>
      <c r="AM22" s="67">
        <f>VLOOKUP($AM19,'[2]Data-sk. A'!$B$20:$U$59,12,0)</f>
        <v>11</v>
      </c>
      <c r="AN22" s="68" t="s">
        <v>13</v>
      </c>
      <c r="AO22" s="69">
        <f>VLOOKUP($AM19,'[2]Data-sk. A'!$B$20:$U$59,14,0)</f>
        <v>3</v>
      </c>
      <c r="AP22" s="70">
        <f>VLOOKUP($AM19,'[2]Data-sk. A'!$B$20:$U$59,15,0)</f>
        <v>11</v>
      </c>
      <c r="AQ22" s="68" t="s">
        <v>13</v>
      </c>
      <c r="AR22" s="69">
        <f>VLOOKUP($AM19,'[2]Data-sk. A'!$B$20:$U$59,17,0)</f>
        <v>2</v>
      </c>
      <c r="AS22" s="70">
        <f>VLOOKUP($AM19,'[2]Data-sk. A'!$B$20:$U$59,18,0)</f>
        <v>0</v>
      </c>
      <c r="AT22" s="68" t="s">
        <v>13</v>
      </c>
      <c r="AU22" s="71">
        <f>VLOOKUP($AM19,'[2]Data-sk. A'!$B$20:$U$59,20,0)</f>
        <v>0</v>
      </c>
      <c r="AV22" s="67">
        <f>VLOOKUP($AV19,'[2]Data-sk. A'!$B$20:$U$59,12,0)</f>
        <v>11</v>
      </c>
      <c r="AW22" s="68" t="s">
        <v>13</v>
      </c>
      <c r="AX22" s="69">
        <f>VLOOKUP($AV19,'[2]Data-sk. A'!$B$20:$U$59,14,0)</f>
        <v>2</v>
      </c>
      <c r="AY22" s="70">
        <f>VLOOKUP($AV19,'[2]Data-sk. A'!$B$20:$U$59,15,0)</f>
        <v>11</v>
      </c>
      <c r="AZ22" s="68" t="s">
        <v>13</v>
      </c>
      <c r="BA22" s="69">
        <f>VLOOKUP($AV19,'[2]Data-sk. A'!$B$20:$U$59,17,0)</f>
        <v>0</v>
      </c>
      <c r="BB22" s="70">
        <f>VLOOKUP($AV19,'[2]Data-sk. A'!$B$20:$U$59,18,0)</f>
        <v>0</v>
      </c>
      <c r="BC22" s="68" t="s">
        <v>13</v>
      </c>
      <c r="BD22" s="71">
        <f>VLOOKUP($AV19,'[2]Data-sk. A'!$B$20:$U$59,20,0)</f>
        <v>0</v>
      </c>
      <c r="BE22" s="67">
        <f>VLOOKUP($BE19,'[2]Data-sk. A'!$B$20:$U$59,12,0)</f>
        <v>11</v>
      </c>
      <c r="BF22" s="68" t="s">
        <v>13</v>
      </c>
      <c r="BG22" s="69">
        <f>VLOOKUP($BE19,'[2]Data-sk. A'!$B$20:$U$59,14,0)</f>
        <v>2</v>
      </c>
      <c r="BH22" s="70">
        <f>VLOOKUP($BE19,'[2]Data-sk. A'!$B$20:$U$59,15,0)</f>
        <v>11</v>
      </c>
      <c r="BI22" s="68" t="s">
        <v>13</v>
      </c>
      <c r="BJ22" s="69">
        <f>VLOOKUP($BE19,'[2]Data-sk. A'!$B$20:$U$59,17,0)</f>
        <v>3</v>
      </c>
      <c r="BK22" s="70">
        <f>VLOOKUP($BE19,'[2]Data-sk. A'!$B$20:$U$59,18,0)</f>
        <v>0</v>
      </c>
      <c r="BL22" s="68" t="s">
        <v>13</v>
      </c>
      <c r="BM22" s="72">
        <f>VLOOKUP($BE19,'[2]Data-sk. A'!$B$20:$U$59,20,0)</f>
        <v>0</v>
      </c>
      <c r="BN22" s="73">
        <f>_xlfn.SUMIFS(C22:BM22,$C$8:$BM$8,1)</f>
        <v>137</v>
      </c>
      <c r="BO22" s="74" t="s">
        <v>13</v>
      </c>
      <c r="BP22" s="75">
        <f>_xlfn.SUMIFS(C22:BM22,$C$8:$BM$8,0)</f>
        <v>68</v>
      </c>
      <c r="BQ22" s="184">
        <f>BQ20*$BQ$10</f>
        <v>10</v>
      </c>
      <c r="BR22" s="184"/>
      <c r="BS22" s="185"/>
      <c r="BT22" s="183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</row>
    <row r="23" spans="2:120" ht="16.5" customHeight="1" hidden="1">
      <c r="B23" s="66"/>
      <c r="C23" s="93"/>
      <c r="D23" s="93"/>
      <c r="E23" s="93"/>
      <c r="F23" s="93"/>
      <c r="G23" s="78"/>
      <c r="H23" s="93"/>
      <c r="I23" s="93"/>
      <c r="J23" s="93"/>
      <c r="K23" s="94"/>
      <c r="L23" s="76"/>
      <c r="M23" s="76"/>
      <c r="N23" s="76"/>
      <c r="O23" s="76"/>
      <c r="P23" s="76"/>
      <c r="Q23" s="76"/>
      <c r="R23" s="76"/>
      <c r="S23" s="76"/>
      <c r="T23" s="76"/>
      <c r="U23" s="77"/>
      <c r="V23" s="78"/>
      <c r="W23" s="78"/>
      <c r="X23" s="78"/>
      <c r="Y23" s="78"/>
      <c r="Z23" s="78"/>
      <c r="AA23" s="78"/>
      <c r="AB23" s="78"/>
      <c r="AC23" s="78"/>
      <c r="AD23" s="77"/>
      <c r="AE23" s="78"/>
      <c r="AF23" s="78"/>
      <c r="AG23" s="78"/>
      <c r="AH23" s="78"/>
      <c r="AI23" s="78"/>
      <c r="AJ23" s="78"/>
      <c r="AK23" s="78"/>
      <c r="AL23" s="78"/>
      <c r="AM23" s="77"/>
      <c r="AN23" s="78"/>
      <c r="AO23" s="78"/>
      <c r="AP23" s="78"/>
      <c r="AQ23" s="78"/>
      <c r="AR23" s="78"/>
      <c r="AS23" s="78"/>
      <c r="AT23" s="78"/>
      <c r="AU23" s="78"/>
      <c r="AV23" s="77"/>
      <c r="AW23" s="78"/>
      <c r="AX23" s="78"/>
      <c r="AY23" s="78"/>
      <c r="AZ23" s="78"/>
      <c r="BA23" s="78"/>
      <c r="BB23" s="78"/>
      <c r="BC23" s="78"/>
      <c r="BD23" s="78"/>
      <c r="BE23" s="95"/>
      <c r="BF23" s="78"/>
      <c r="BG23" s="78"/>
      <c r="BH23" s="78"/>
      <c r="BI23" s="78"/>
      <c r="BJ23" s="78"/>
      <c r="BK23" s="78"/>
      <c r="BL23" s="78"/>
      <c r="BM23" s="79"/>
      <c r="BN23" s="80"/>
      <c r="BO23" s="81"/>
      <c r="BP23" s="82"/>
      <c r="BQ23" s="96"/>
      <c r="BR23" s="96"/>
      <c r="BS23" s="97"/>
      <c r="BT23" s="84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</row>
    <row r="24" spans="2:120" ht="16.5" customHeight="1">
      <c r="B24" s="85">
        <v>3</v>
      </c>
      <c r="C24" s="37"/>
      <c r="D24" s="38"/>
      <c r="E24" s="39"/>
      <c r="F24" s="39"/>
      <c r="G24" s="39"/>
      <c r="H24" s="39"/>
      <c r="I24" s="39"/>
      <c r="J24" s="39"/>
      <c r="K24" s="39"/>
      <c r="L24" s="37"/>
      <c r="M24" s="38"/>
      <c r="N24" s="39"/>
      <c r="O24" s="39"/>
      <c r="P24" s="39"/>
      <c r="Q24" s="39"/>
      <c r="R24" s="39"/>
      <c r="S24" s="39"/>
      <c r="T24" s="86"/>
      <c r="U24" s="164"/>
      <c r="V24" s="165"/>
      <c r="W24" s="165"/>
      <c r="X24" s="165"/>
      <c r="Y24" s="165"/>
      <c r="Z24" s="165"/>
      <c r="AA24" s="165"/>
      <c r="AB24" s="165"/>
      <c r="AC24" s="178"/>
      <c r="AD24" s="37" t="str">
        <f>CONCATENATE($B24,"-",AD$10)</f>
        <v>3-4</v>
      </c>
      <c r="AE24" s="38"/>
      <c r="AF24" s="39"/>
      <c r="AG24" s="39"/>
      <c r="AH24" s="39"/>
      <c r="AI24" s="39"/>
      <c r="AJ24" s="39"/>
      <c r="AK24" s="39"/>
      <c r="AL24" s="39"/>
      <c r="AM24" s="37" t="str">
        <f>CONCATENATE($B24,"-",AM$10)</f>
        <v>3-5</v>
      </c>
      <c r="AN24" s="38"/>
      <c r="AO24" s="39"/>
      <c r="AP24" s="39"/>
      <c r="AQ24" s="39"/>
      <c r="AR24" s="39"/>
      <c r="AS24" s="39"/>
      <c r="AT24" s="39"/>
      <c r="AU24" s="39"/>
      <c r="AV24" s="37" t="str">
        <f>CONCATENATE($B24,"-",AV$10)</f>
        <v>3-6</v>
      </c>
      <c r="AW24" s="38"/>
      <c r="AX24" s="39"/>
      <c r="AY24" s="39"/>
      <c r="AZ24" s="39"/>
      <c r="BA24" s="39"/>
      <c r="BB24" s="39"/>
      <c r="BC24" s="39"/>
      <c r="BD24" s="39"/>
      <c r="BE24" s="37" t="str">
        <f>CONCATENATE($B24,"-",BE$10)</f>
        <v>3-7</v>
      </c>
      <c r="BF24" s="38"/>
      <c r="BG24" s="39"/>
      <c r="BH24" s="39"/>
      <c r="BI24" s="39"/>
      <c r="BJ24" s="39"/>
      <c r="BK24" s="39"/>
      <c r="BL24" s="39"/>
      <c r="BM24" s="40"/>
      <c r="BN24" s="41">
        <f>BN25-BP25</f>
        <v>1</v>
      </c>
      <c r="BO24" s="42"/>
      <c r="BP24" s="43">
        <f>BN27-BP27</f>
        <v>9</v>
      </c>
      <c r="BQ24" s="87"/>
      <c r="BR24" s="87"/>
      <c r="BS24" s="51"/>
      <c r="BT24" s="173" t="s">
        <v>15</v>
      </c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</row>
    <row r="25" spans="2:120" ht="16.5" customHeight="1">
      <c r="B25" s="46" t="str">
        <f>VLOOKUP(B24,'[2]Data-sk. A'!$D$10:$I$16,5,0)</f>
        <v>Sochor</v>
      </c>
      <c r="C25" s="47"/>
      <c r="D25" s="48"/>
      <c r="E25" s="49">
        <f>AA15</f>
        <v>0</v>
      </c>
      <c r="F25" s="50"/>
      <c r="G25" s="49" t="s">
        <v>13</v>
      </c>
      <c r="H25" s="48"/>
      <c r="I25" s="49">
        <f>W15</f>
        <v>2</v>
      </c>
      <c r="J25" s="48"/>
      <c r="K25" s="48"/>
      <c r="L25" s="47"/>
      <c r="M25" s="48"/>
      <c r="N25" s="49">
        <f>AA20</f>
        <v>0</v>
      </c>
      <c r="O25" s="50"/>
      <c r="P25" s="49" t="s">
        <v>13</v>
      </c>
      <c r="Q25" s="48"/>
      <c r="R25" s="49">
        <f>W20</f>
        <v>2</v>
      </c>
      <c r="S25" s="48"/>
      <c r="T25" s="88"/>
      <c r="U25" s="167"/>
      <c r="V25" s="168"/>
      <c r="W25" s="168"/>
      <c r="X25" s="168"/>
      <c r="Y25" s="168"/>
      <c r="Z25" s="168"/>
      <c r="AA25" s="168"/>
      <c r="AB25" s="168"/>
      <c r="AC25" s="179"/>
      <c r="AD25" s="47"/>
      <c r="AE25" s="48"/>
      <c r="AF25" s="49">
        <f>IF(AD27&gt;AF27,1,0)+IF(AG27&gt;AI27,1,0)+IF(AJ27&gt;AL27,1,0)</f>
        <v>1</v>
      </c>
      <c r="AG25" s="50"/>
      <c r="AH25" s="49" t="s">
        <v>13</v>
      </c>
      <c r="AI25" s="48"/>
      <c r="AJ25" s="49">
        <f>IF(AD27&lt;AF27,1,0)+IF(AG27&lt;AI27,1,0)+IF(AJ27&lt;AL27,1,0)</f>
        <v>2</v>
      </c>
      <c r="AK25" s="48"/>
      <c r="AL25" s="48"/>
      <c r="AM25" s="47"/>
      <c r="AN25" s="48"/>
      <c r="AO25" s="49">
        <f>IF(AM27&gt;AO27,1,0)+IF(AP27&gt;AR27,1,0)+IF(AS27&gt;AU27,1,0)</f>
        <v>2</v>
      </c>
      <c r="AP25" s="50"/>
      <c r="AQ25" s="49" t="s">
        <v>13</v>
      </c>
      <c r="AR25" s="48"/>
      <c r="AS25" s="49">
        <f>IF(AM27&lt;AO27,1,0)+IF(AP27&lt;AR27,1,0)+IF(AS27&lt;AU27,1,0)</f>
        <v>0</v>
      </c>
      <c r="AT25" s="48"/>
      <c r="AU25" s="48"/>
      <c r="AV25" s="47"/>
      <c r="AW25" s="48"/>
      <c r="AX25" s="49">
        <f>IF(AV27&gt;AX27,1,0)+IF(AY27&gt;BA27,1,0)+IF(BB27&gt;BD27,1,0)</f>
        <v>2</v>
      </c>
      <c r="AY25" s="50"/>
      <c r="AZ25" s="49" t="s">
        <v>13</v>
      </c>
      <c r="BA25" s="48"/>
      <c r="BB25" s="49">
        <f>IF(AV27&lt;AX27,1,0)+IF(AY27&lt;BA27,1,0)+IF(BB27&lt;BD27,1,0)</f>
        <v>0</v>
      </c>
      <c r="BC25" s="48"/>
      <c r="BD25" s="48"/>
      <c r="BE25" s="47"/>
      <c r="BF25" s="48"/>
      <c r="BG25" s="49">
        <f>IF(BE27&gt;BG27,1,0)+IF(BH27&gt;BJ27,1,0)+IF(BK27&gt;BM27,1,0)</f>
        <v>2</v>
      </c>
      <c r="BH25" s="50"/>
      <c r="BI25" s="49" t="s">
        <v>13</v>
      </c>
      <c r="BJ25" s="48"/>
      <c r="BK25" s="49">
        <f>IF(BE27&lt;BG27,1,0)+IF(BH27&lt;BJ27,1,0)+IF(BK27&lt;BM27,1,0)</f>
        <v>0</v>
      </c>
      <c r="BL25" s="48"/>
      <c r="BM25" s="51"/>
      <c r="BN25" s="52">
        <f>_xlfn.SUMIFS(C25:BM25,$C$9:$BM$9,1)</f>
        <v>7</v>
      </c>
      <c r="BO25" s="48" t="s">
        <v>13</v>
      </c>
      <c r="BP25" s="53">
        <f>_xlfn.SUMIFS(C25:BM25,$C$9:$BM$9,0)</f>
        <v>6</v>
      </c>
      <c r="BQ25" s="98">
        <f>_xlfn.SUMIFS(C26:BM26,$C$9:$BM$9,1)</f>
        <v>3</v>
      </c>
      <c r="BR25" s="49" t="s">
        <v>13</v>
      </c>
      <c r="BS25" s="54">
        <f>_xlfn.SUMIFS(C26:BM26,$C$9:$BM$9,0)</f>
        <v>3</v>
      </c>
      <c r="BT25" s="174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</row>
    <row r="26" spans="2:120" ht="3" customHeight="1">
      <c r="B26" s="55"/>
      <c r="C26" s="56"/>
      <c r="D26" s="57"/>
      <c r="E26" s="58">
        <f>IF(E25&gt;I25,1,0)+IF(AND(E25=I25,E25&gt;0),0.5,0)</f>
        <v>0</v>
      </c>
      <c r="F26" s="59"/>
      <c r="G26" s="59"/>
      <c r="H26" s="38"/>
      <c r="I26" s="58">
        <f>IF(E25&lt;I25,1,0)+IF(AND(E25=I25,I25&gt;0),0.5,0)</f>
        <v>1</v>
      </c>
      <c r="J26" s="58"/>
      <c r="K26" s="57"/>
      <c r="L26" s="56"/>
      <c r="M26" s="57"/>
      <c r="N26" s="58">
        <f>IF(N25&gt;R25,1,0)+IF(AND(N25=R25,N25&gt;0),0.5,0)</f>
        <v>0</v>
      </c>
      <c r="O26" s="59"/>
      <c r="P26" s="59"/>
      <c r="Q26" s="38"/>
      <c r="R26" s="58">
        <f>IF(N25&lt;R25,1,0)+IF(AND(N25=R25,R25&gt;0),0.5,0)</f>
        <v>1</v>
      </c>
      <c r="S26" s="58"/>
      <c r="T26" s="89"/>
      <c r="U26" s="167"/>
      <c r="V26" s="168"/>
      <c r="W26" s="168"/>
      <c r="X26" s="168"/>
      <c r="Y26" s="168"/>
      <c r="Z26" s="168"/>
      <c r="AA26" s="168"/>
      <c r="AB26" s="168"/>
      <c r="AC26" s="179"/>
      <c r="AD26" s="56"/>
      <c r="AE26" s="57"/>
      <c r="AF26" s="58">
        <f>IF(AF25&gt;AJ25,1,0)+IF(AND(AF25=AJ25,AF25&gt;0),0.5,0)</f>
        <v>0</v>
      </c>
      <c r="AG26" s="59"/>
      <c r="AH26" s="59"/>
      <c r="AI26" s="38"/>
      <c r="AJ26" s="58">
        <f>IF(AF25&lt;AJ25,1,0)+IF(AND(AF25=AJ25,AJ25&gt;0),0.5,0)</f>
        <v>1</v>
      </c>
      <c r="AK26" s="58"/>
      <c r="AL26" s="57"/>
      <c r="AM26" s="56"/>
      <c r="AN26" s="57"/>
      <c r="AO26" s="58">
        <f>IF(AO25&gt;AS25,1,0)+IF(AND(AO25=AS25,AO25&gt;0),0.5,0)</f>
        <v>1</v>
      </c>
      <c r="AP26" s="59"/>
      <c r="AQ26" s="59"/>
      <c r="AR26" s="38"/>
      <c r="AS26" s="58">
        <f>IF(AO25&lt;AS25,1,0)+IF(AND(AO25=AS25,AS25&gt;0),0.5,0)</f>
        <v>0</v>
      </c>
      <c r="AT26" s="58"/>
      <c r="AU26" s="57"/>
      <c r="AV26" s="56"/>
      <c r="AW26" s="57"/>
      <c r="AX26" s="58">
        <f>IF(AX25&gt;BB25,1,0)+IF(AND(AX25=BB25,AX25&gt;0),0.5,0)</f>
        <v>1</v>
      </c>
      <c r="AY26" s="59"/>
      <c r="AZ26" s="59"/>
      <c r="BA26" s="38"/>
      <c r="BB26" s="58">
        <f>IF(AX25&lt;BB25,1,0)+IF(AND(AX25=BB25,BB25&gt;0),0.5,0)</f>
        <v>0</v>
      </c>
      <c r="BC26" s="58"/>
      <c r="BD26" s="57"/>
      <c r="BE26" s="56"/>
      <c r="BF26" s="57"/>
      <c r="BG26" s="58">
        <f>IF(BG25&gt;BK25,1,0)+IF(AND(BG25=BK25,BG25&gt;0),0.5,0)</f>
        <v>1</v>
      </c>
      <c r="BH26" s="59"/>
      <c r="BI26" s="59"/>
      <c r="BJ26" s="38"/>
      <c r="BK26" s="58">
        <f>IF(BG25&lt;BK25,1,0)+IF(AND(BG25=BK25,BK25&gt;0),0.5,0)</f>
        <v>0</v>
      </c>
      <c r="BL26" s="58"/>
      <c r="BM26" s="60"/>
      <c r="BN26" s="61"/>
      <c r="BO26" s="62"/>
      <c r="BP26" s="63"/>
      <c r="BQ26" s="64"/>
      <c r="BR26" s="64"/>
      <c r="BS26" s="65"/>
      <c r="BT26" s="174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</row>
    <row r="27" spans="2:120" ht="16.5" customHeight="1">
      <c r="B27" s="66" t="str">
        <f>VLOOKUP(B24,'[2]Data-sk. A'!$D$10:$I$16,6,0)</f>
        <v>Petr</v>
      </c>
      <c r="C27" s="67">
        <f>W17</f>
        <v>3</v>
      </c>
      <c r="D27" s="68" t="s">
        <v>13</v>
      </c>
      <c r="E27" s="69">
        <f>U17</f>
        <v>11</v>
      </c>
      <c r="F27" s="70">
        <f>Z17</f>
        <v>6</v>
      </c>
      <c r="G27" s="68" t="s">
        <v>13</v>
      </c>
      <c r="H27" s="69">
        <f>X17</f>
        <v>11</v>
      </c>
      <c r="I27" s="70">
        <f>AC17</f>
        <v>0</v>
      </c>
      <c r="J27" s="68" t="s">
        <v>13</v>
      </c>
      <c r="K27" s="71">
        <f>AA17</f>
        <v>0</v>
      </c>
      <c r="L27" s="67">
        <f>W22</f>
        <v>4</v>
      </c>
      <c r="M27" s="68" t="s">
        <v>13</v>
      </c>
      <c r="N27" s="69">
        <f>U22</f>
        <v>11</v>
      </c>
      <c r="O27" s="70">
        <f>Z22</f>
        <v>5</v>
      </c>
      <c r="P27" s="68" t="s">
        <v>13</v>
      </c>
      <c r="Q27" s="69">
        <f>X22</f>
        <v>11</v>
      </c>
      <c r="R27" s="70">
        <f>AC22</f>
        <v>0</v>
      </c>
      <c r="S27" s="68" t="s">
        <v>13</v>
      </c>
      <c r="T27" s="71">
        <f>AA22</f>
        <v>0</v>
      </c>
      <c r="U27" s="180"/>
      <c r="V27" s="181"/>
      <c r="W27" s="181"/>
      <c r="X27" s="181"/>
      <c r="Y27" s="181"/>
      <c r="Z27" s="181"/>
      <c r="AA27" s="181"/>
      <c r="AB27" s="181"/>
      <c r="AC27" s="182"/>
      <c r="AD27" s="67">
        <f>VLOOKUP($AD24,'[2]Data-sk. A'!$B$20:$U$59,12,0)</f>
        <v>11</v>
      </c>
      <c r="AE27" s="68" t="s">
        <v>13</v>
      </c>
      <c r="AF27" s="69">
        <f>VLOOKUP($AD24,'[2]Data-sk. A'!$B$20:$U$59,14,0)</f>
        <v>9</v>
      </c>
      <c r="AG27" s="70">
        <f>VLOOKUP($AD24,'[2]Data-sk. A'!$B$20:$U$59,15,0)</f>
        <v>8</v>
      </c>
      <c r="AH27" s="68" t="s">
        <v>13</v>
      </c>
      <c r="AI27" s="69">
        <f>VLOOKUP($AD24,'[2]Data-sk. A'!$B$20:$U$59,17,0)</f>
        <v>11</v>
      </c>
      <c r="AJ27" s="70">
        <f>VLOOKUP($AD24,'[2]Data-sk. A'!$B$20:$U$59,18,0)</f>
        <v>6</v>
      </c>
      <c r="AK27" s="68" t="s">
        <v>13</v>
      </c>
      <c r="AL27" s="71">
        <f>VLOOKUP($AD24,'[2]Data-sk. A'!$B$20:$U$59,20,0)</f>
        <v>11</v>
      </c>
      <c r="AM27" s="67">
        <f>VLOOKUP($AM24,'[2]Data-sk. A'!$B$20:$U$59,12,0)</f>
        <v>11</v>
      </c>
      <c r="AN27" s="68" t="s">
        <v>13</v>
      </c>
      <c r="AO27" s="69">
        <f>VLOOKUP($AM24,'[2]Data-sk. A'!$B$20:$U$59,14,0)</f>
        <v>3</v>
      </c>
      <c r="AP27" s="70">
        <f>VLOOKUP($AM24,'[2]Data-sk. A'!$B$20:$U$59,15,0)</f>
        <v>11</v>
      </c>
      <c r="AQ27" s="68" t="s">
        <v>13</v>
      </c>
      <c r="AR27" s="69">
        <f>VLOOKUP($AM24,'[2]Data-sk. A'!$B$20:$U$59,17,0)</f>
        <v>3</v>
      </c>
      <c r="AS27" s="70">
        <f>VLOOKUP($AM24,'[2]Data-sk. A'!$B$20:$U$59,18,0)</f>
        <v>0</v>
      </c>
      <c r="AT27" s="68" t="s">
        <v>13</v>
      </c>
      <c r="AU27" s="71">
        <f>VLOOKUP($AM24,'[2]Data-sk. A'!$B$20:$U$59,20,0)</f>
        <v>0</v>
      </c>
      <c r="AV27" s="67">
        <f>VLOOKUP($AV24,'[2]Data-sk. A'!$B$20:$U$59,12,0)</f>
        <v>11</v>
      </c>
      <c r="AW27" s="68" t="s">
        <v>13</v>
      </c>
      <c r="AX27" s="69">
        <f>VLOOKUP($AV24,'[2]Data-sk. A'!$B$20:$U$59,14,0)</f>
        <v>5</v>
      </c>
      <c r="AY27" s="70">
        <f>VLOOKUP($AV24,'[2]Data-sk. A'!$B$20:$U$59,15,0)</f>
        <v>15</v>
      </c>
      <c r="AZ27" s="68" t="s">
        <v>13</v>
      </c>
      <c r="BA27" s="69">
        <f>VLOOKUP($AV24,'[2]Data-sk. A'!$B$20:$U$59,17,0)</f>
        <v>13</v>
      </c>
      <c r="BB27" s="70">
        <f>VLOOKUP($AV24,'[2]Data-sk. A'!$B$20:$U$59,18,0)</f>
        <v>0</v>
      </c>
      <c r="BC27" s="68" t="s">
        <v>13</v>
      </c>
      <c r="BD27" s="71">
        <f>VLOOKUP($AV24,'[2]Data-sk. A'!$B$20:$U$59,20,0)</f>
        <v>0</v>
      </c>
      <c r="BE27" s="67">
        <f>VLOOKUP($BE24,'[2]Data-sk. A'!$B$20:$U$59,12,0)</f>
        <v>11</v>
      </c>
      <c r="BF27" s="68" t="s">
        <v>13</v>
      </c>
      <c r="BG27" s="69">
        <f>VLOOKUP($BE24,'[2]Data-sk. A'!$B$20:$U$59,14,0)</f>
        <v>2</v>
      </c>
      <c r="BH27" s="70">
        <f>VLOOKUP($BE24,'[2]Data-sk. A'!$B$20:$U$59,15,0)</f>
        <v>11</v>
      </c>
      <c r="BI27" s="68" t="s">
        <v>13</v>
      </c>
      <c r="BJ27" s="69">
        <f>VLOOKUP($BE24,'[2]Data-sk. A'!$B$20:$U$59,17,0)</f>
        <v>3</v>
      </c>
      <c r="BK27" s="70">
        <f>VLOOKUP($BE24,'[2]Data-sk. A'!$B$20:$U$59,18,0)</f>
        <v>0</v>
      </c>
      <c r="BL27" s="68" t="s">
        <v>13</v>
      </c>
      <c r="BM27" s="72">
        <f>VLOOKUP($BE24,'[2]Data-sk. A'!$B$20:$U$59,20,0)</f>
        <v>0</v>
      </c>
      <c r="BN27" s="73">
        <f>_xlfn.SUMIFS(C27:BM27,$C$8:$BM$8,1)</f>
        <v>113</v>
      </c>
      <c r="BO27" s="74" t="s">
        <v>13</v>
      </c>
      <c r="BP27" s="75">
        <f>_xlfn.SUMIFS(C27:BM27,$C$8:$BM$8,0)</f>
        <v>104</v>
      </c>
      <c r="BQ27" s="184">
        <f>BQ25*$BQ$10</f>
        <v>6</v>
      </c>
      <c r="BR27" s="184"/>
      <c r="BS27" s="185"/>
      <c r="BT27" s="183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</row>
    <row r="28" spans="2:120" ht="16.5" customHeight="1" hidden="1">
      <c r="B28" s="66"/>
      <c r="C28" s="93"/>
      <c r="D28" s="93"/>
      <c r="E28" s="93"/>
      <c r="F28" s="93"/>
      <c r="G28" s="78"/>
      <c r="H28" s="93"/>
      <c r="I28" s="93"/>
      <c r="J28" s="93"/>
      <c r="K28" s="93"/>
      <c r="L28" s="99"/>
      <c r="M28" s="93"/>
      <c r="N28" s="93"/>
      <c r="O28" s="93"/>
      <c r="P28" s="78"/>
      <c r="Q28" s="93"/>
      <c r="R28" s="93"/>
      <c r="S28" s="93"/>
      <c r="T28" s="94"/>
      <c r="U28" s="76"/>
      <c r="V28" s="76"/>
      <c r="W28" s="76"/>
      <c r="X28" s="76"/>
      <c r="Y28" s="76"/>
      <c r="Z28" s="76"/>
      <c r="AA28" s="76"/>
      <c r="AB28" s="76"/>
      <c r="AC28" s="76"/>
      <c r="AD28" s="77"/>
      <c r="AE28" s="78"/>
      <c r="AF28" s="78"/>
      <c r="AG28" s="78"/>
      <c r="AH28" s="78"/>
      <c r="AI28" s="78"/>
      <c r="AJ28" s="78"/>
      <c r="AK28" s="78"/>
      <c r="AL28" s="78"/>
      <c r="AM28" s="77"/>
      <c r="AN28" s="78"/>
      <c r="AO28" s="78"/>
      <c r="AP28" s="78"/>
      <c r="AQ28" s="78"/>
      <c r="AR28" s="78"/>
      <c r="AS28" s="78"/>
      <c r="AT28" s="78"/>
      <c r="AU28" s="78"/>
      <c r="AV28" s="77"/>
      <c r="AW28" s="78"/>
      <c r="AX28" s="78"/>
      <c r="AY28" s="78"/>
      <c r="AZ28" s="78"/>
      <c r="BA28" s="78"/>
      <c r="BB28" s="78"/>
      <c r="BC28" s="78"/>
      <c r="BD28" s="78"/>
      <c r="BE28" s="95"/>
      <c r="BF28" s="78"/>
      <c r="BG28" s="78"/>
      <c r="BH28" s="78"/>
      <c r="BI28" s="78"/>
      <c r="BJ28" s="78"/>
      <c r="BK28" s="78"/>
      <c r="BL28" s="78"/>
      <c r="BM28" s="79"/>
      <c r="BN28" s="80"/>
      <c r="BO28" s="81"/>
      <c r="BP28" s="82"/>
      <c r="BQ28" s="96"/>
      <c r="BR28" s="96"/>
      <c r="BS28" s="97"/>
      <c r="BT28" s="84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</row>
    <row r="29" spans="2:120" ht="16.5" customHeight="1">
      <c r="B29" s="85">
        <v>4</v>
      </c>
      <c r="C29" s="37"/>
      <c r="D29" s="38"/>
      <c r="E29" s="39"/>
      <c r="F29" s="39"/>
      <c r="G29" s="39"/>
      <c r="H29" s="39"/>
      <c r="I29" s="39"/>
      <c r="J29" s="39"/>
      <c r="K29" s="39"/>
      <c r="L29" s="37"/>
      <c r="M29" s="38"/>
      <c r="N29" s="39"/>
      <c r="O29" s="39"/>
      <c r="P29" s="39"/>
      <c r="Q29" s="39"/>
      <c r="R29" s="39"/>
      <c r="S29" s="39"/>
      <c r="T29" s="39"/>
      <c r="U29" s="37"/>
      <c r="V29" s="38"/>
      <c r="W29" s="39"/>
      <c r="X29" s="39"/>
      <c r="Y29" s="39"/>
      <c r="Z29" s="39"/>
      <c r="AA29" s="39"/>
      <c r="AB29" s="39"/>
      <c r="AC29" s="86"/>
      <c r="AD29" s="164"/>
      <c r="AE29" s="165"/>
      <c r="AF29" s="165"/>
      <c r="AG29" s="165"/>
      <c r="AH29" s="165"/>
      <c r="AI29" s="165"/>
      <c r="AJ29" s="165"/>
      <c r="AK29" s="165"/>
      <c r="AL29" s="178"/>
      <c r="AM29" s="37" t="str">
        <f>CONCATENATE($B29,"-",AM$10)</f>
        <v>4-5</v>
      </c>
      <c r="AN29" s="38"/>
      <c r="AO29" s="39"/>
      <c r="AP29" s="39"/>
      <c r="AQ29" s="39"/>
      <c r="AR29" s="39"/>
      <c r="AS29" s="39"/>
      <c r="AT29" s="39"/>
      <c r="AU29" s="39"/>
      <c r="AV29" s="37" t="str">
        <f>CONCATENATE($B29,"-",AV$10)</f>
        <v>4-6</v>
      </c>
      <c r="AW29" s="38"/>
      <c r="AX29" s="39"/>
      <c r="AY29" s="39"/>
      <c r="AZ29" s="39"/>
      <c r="BA29" s="39"/>
      <c r="BB29" s="39"/>
      <c r="BC29" s="39"/>
      <c r="BD29" s="39"/>
      <c r="BE29" s="37" t="str">
        <f>CONCATENATE($B29,"-",BE$10)</f>
        <v>4-7</v>
      </c>
      <c r="BF29" s="38"/>
      <c r="BG29" s="39"/>
      <c r="BH29" s="39"/>
      <c r="BI29" s="39"/>
      <c r="BJ29" s="39"/>
      <c r="BK29" s="39"/>
      <c r="BL29" s="39"/>
      <c r="BM29" s="40"/>
      <c r="BN29" s="41">
        <f>BN30-BP30</f>
        <v>4</v>
      </c>
      <c r="BO29" s="42"/>
      <c r="BP29" s="43">
        <f>BN32-BP32</f>
        <v>45</v>
      </c>
      <c r="BQ29" s="87"/>
      <c r="BR29" s="87"/>
      <c r="BS29" s="51"/>
      <c r="BT29" s="173" t="s">
        <v>16</v>
      </c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ht="16.5" customHeight="1">
      <c r="B30" s="46" t="str">
        <f>VLOOKUP(B29,'[2]Data-sk. A'!$D$10:$I$16,5,0)</f>
        <v>Klíma</v>
      </c>
      <c r="C30" s="47"/>
      <c r="D30" s="48"/>
      <c r="E30" s="49">
        <f>AJ15</f>
        <v>0</v>
      </c>
      <c r="F30" s="50"/>
      <c r="G30" s="49" t="s">
        <v>13</v>
      </c>
      <c r="H30" s="48"/>
      <c r="I30" s="49">
        <f>AF15</f>
        <v>2</v>
      </c>
      <c r="J30" s="48"/>
      <c r="K30" s="48"/>
      <c r="L30" s="47"/>
      <c r="M30" s="48"/>
      <c r="N30" s="49">
        <f>AJ20</f>
        <v>1</v>
      </c>
      <c r="O30" s="50"/>
      <c r="P30" s="49" t="s">
        <v>13</v>
      </c>
      <c r="Q30" s="48"/>
      <c r="R30" s="49">
        <f>AF20</f>
        <v>2</v>
      </c>
      <c r="S30" s="48"/>
      <c r="T30" s="48"/>
      <c r="U30" s="47"/>
      <c r="V30" s="48"/>
      <c r="W30" s="49">
        <f>AJ25</f>
        <v>2</v>
      </c>
      <c r="X30" s="50"/>
      <c r="Y30" s="49" t="s">
        <v>13</v>
      </c>
      <c r="Z30" s="48"/>
      <c r="AA30" s="49">
        <f>AF25</f>
        <v>1</v>
      </c>
      <c r="AB30" s="48"/>
      <c r="AC30" s="88"/>
      <c r="AD30" s="167"/>
      <c r="AE30" s="168"/>
      <c r="AF30" s="168"/>
      <c r="AG30" s="168"/>
      <c r="AH30" s="168"/>
      <c r="AI30" s="168"/>
      <c r="AJ30" s="168"/>
      <c r="AK30" s="168"/>
      <c r="AL30" s="179"/>
      <c r="AM30" s="47"/>
      <c r="AN30" s="48"/>
      <c r="AO30" s="49">
        <f>IF(AM32&gt;AO32,1,0)+IF(AP32&gt;AR32,1,0)+IF(AS32&gt;AU32,1,0)</f>
        <v>2</v>
      </c>
      <c r="AP30" s="50"/>
      <c r="AQ30" s="49" t="s">
        <v>13</v>
      </c>
      <c r="AR30" s="48"/>
      <c r="AS30" s="49">
        <f>IF(AM32&lt;AO32,1,0)+IF(AP32&lt;AR32,1,0)+IF(AS32&lt;AU32,1,0)</f>
        <v>0</v>
      </c>
      <c r="AT30" s="48"/>
      <c r="AU30" s="48"/>
      <c r="AV30" s="47"/>
      <c r="AW30" s="48"/>
      <c r="AX30" s="49">
        <f>IF(AV32&gt;AX32,1,0)+IF(AY32&gt;BA32,1,0)+IF(BB32&gt;BD32,1,0)</f>
        <v>2</v>
      </c>
      <c r="AY30" s="50"/>
      <c r="AZ30" s="49" t="s">
        <v>13</v>
      </c>
      <c r="BA30" s="48"/>
      <c r="BB30" s="49">
        <f>IF(AV32&lt;AX32,1,0)+IF(AY32&lt;BA32,1,0)+IF(BB32&lt;BD32,1,0)</f>
        <v>0</v>
      </c>
      <c r="BC30" s="48"/>
      <c r="BD30" s="48"/>
      <c r="BE30" s="47"/>
      <c r="BF30" s="48"/>
      <c r="BG30" s="49">
        <f>IF(BE32&gt;BG32,1,0)+IF(BH32&gt;BJ32,1,0)+IF(BK32&gt;BM32,1,0)</f>
        <v>2</v>
      </c>
      <c r="BH30" s="50"/>
      <c r="BI30" s="49" t="s">
        <v>13</v>
      </c>
      <c r="BJ30" s="48"/>
      <c r="BK30" s="49">
        <f>IF(BE32&lt;BG32,1,0)+IF(BH32&lt;BJ32,1,0)+IF(BK32&lt;BM32,1,0)</f>
        <v>0</v>
      </c>
      <c r="BL30" s="48"/>
      <c r="BM30" s="51"/>
      <c r="BN30" s="52">
        <f>_xlfn.SUMIFS(C30:BM30,$C$9:$BM$9,1)</f>
        <v>9</v>
      </c>
      <c r="BO30" s="48" t="s">
        <v>13</v>
      </c>
      <c r="BP30" s="53">
        <f>_xlfn.SUMIFS(C30:BM30,$C$9:$BM$9,0)</f>
        <v>5</v>
      </c>
      <c r="BQ30" s="49">
        <f>_xlfn.SUMIFS(C31:BM31,$C$9:$BM$9,1)</f>
        <v>4</v>
      </c>
      <c r="BR30" s="49" t="s">
        <v>13</v>
      </c>
      <c r="BS30" s="54">
        <f>_xlfn.SUMIFS(C31:BM31,$C$9:$BM$9,0)</f>
        <v>2</v>
      </c>
      <c r="BT30" s="174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</row>
    <row r="31" spans="2:120" ht="3" customHeight="1">
      <c r="B31" s="55"/>
      <c r="C31" s="56"/>
      <c r="D31" s="57"/>
      <c r="E31" s="58">
        <f>IF(E30&gt;I30,1,0)+IF(AND(E30=I30,E30&gt;0),0.5,0)</f>
        <v>0</v>
      </c>
      <c r="F31" s="59"/>
      <c r="G31" s="59"/>
      <c r="H31" s="38"/>
      <c r="I31" s="58">
        <f>IF(E30&lt;I30,1,0)+IF(AND(E30=I30,I30&gt;0),0.5,0)</f>
        <v>1</v>
      </c>
      <c r="J31" s="58"/>
      <c r="K31" s="57"/>
      <c r="L31" s="56"/>
      <c r="M31" s="57"/>
      <c r="N31" s="58">
        <f>IF(N30&gt;R30,1,0)+IF(AND(N30=R30,N30&gt;0),0.5,0)</f>
        <v>0</v>
      </c>
      <c r="O31" s="59"/>
      <c r="P31" s="59"/>
      <c r="Q31" s="38"/>
      <c r="R31" s="58">
        <f>IF(N30&lt;R30,1,0)+IF(AND(N30=R30,R30&gt;0),0.5,0)</f>
        <v>1</v>
      </c>
      <c r="S31" s="58"/>
      <c r="T31" s="57"/>
      <c r="U31" s="56"/>
      <c r="V31" s="57"/>
      <c r="W31" s="58">
        <f>IF(W30&gt;AA30,1,0)+IF(AND(W30=AA30,W30&gt;0),0.5,0)</f>
        <v>1</v>
      </c>
      <c r="X31" s="59"/>
      <c r="Y31" s="59"/>
      <c r="Z31" s="38"/>
      <c r="AA31" s="58">
        <f>IF(W30&lt;AA30,1,0)+IF(AND(W30=AA30,AA30&gt;0),0.5,0)</f>
        <v>0</v>
      </c>
      <c r="AB31" s="58"/>
      <c r="AC31" s="89"/>
      <c r="AD31" s="167"/>
      <c r="AE31" s="168"/>
      <c r="AF31" s="168"/>
      <c r="AG31" s="168"/>
      <c r="AH31" s="168"/>
      <c r="AI31" s="168"/>
      <c r="AJ31" s="168"/>
      <c r="AK31" s="168"/>
      <c r="AL31" s="179"/>
      <c r="AM31" s="56"/>
      <c r="AN31" s="57"/>
      <c r="AO31" s="58">
        <f>IF(AO30&gt;AS30,1,0)+IF(AND(AO30=AS30,AO30&gt;0),0.5,0)</f>
        <v>1</v>
      </c>
      <c r="AP31" s="59"/>
      <c r="AQ31" s="59"/>
      <c r="AR31" s="38"/>
      <c r="AS31" s="58">
        <f>IF(AO30&lt;AS30,1,0)+IF(AND(AO30=AS30,AS30&gt;0),0.5,0)</f>
        <v>0</v>
      </c>
      <c r="AT31" s="58"/>
      <c r="AU31" s="57"/>
      <c r="AV31" s="56"/>
      <c r="AW31" s="57"/>
      <c r="AX31" s="58">
        <f>IF(AX30&gt;BB30,1,0)+IF(AND(AX30=BB30,AX30&gt;0),0.5,0)</f>
        <v>1</v>
      </c>
      <c r="AY31" s="59"/>
      <c r="AZ31" s="59"/>
      <c r="BA31" s="38"/>
      <c r="BB31" s="58">
        <f>IF(AX30&lt;BB30,1,0)+IF(AND(AX30=BB30,BB30&gt;0),0.5,0)</f>
        <v>0</v>
      </c>
      <c r="BC31" s="58"/>
      <c r="BD31" s="57"/>
      <c r="BE31" s="56"/>
      <c r="BF31" s="57"/>
      <c r="BG31" s="58">
        <f>IF(BG30&gt;BK30,1,0)+IF(AND(BG30=BK30,BG30&gt;0),0.5,0)</f>
        <v>1</v>
      </c>
      <c r="BH31" s="59"/>
      <c r="BI31" s="59"/>
      <c r="BJ31" s="38"/>
      <c r="BK31" s="58">
        <f>IF(BG30&lt;BK30,1,0)+IF(AND(BG30=BK30,BK30&gt;0),0.5,0)</f>
        <v>0</v>
      </c>
      <c r="BL31" s="58"/>
      <c r="BM31" s="60"/>
      <c r="BN31" s="61"/>
      <c r="BO31" s="62"/>
      <c r="BP31" s="63"/>
      <c r="BQ31" s="64"/>
      <c r="BR31" s="64"/>
      <c r="BS31" s="65"/>
      <c r="BT31" s="174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</row>
    <row r="32" spans="2:120" ht="16.5" customHeight="1">
      <c r="B32" s="66" t="str">
        <f>VLOOKUP(B29,'[2]Data-sk. A'!$D$10:$I$16,6,0)</f>
        <v>Kryštof</v>
      </c>
      <c r="C32" s="67">
        <f>AF17</f>
        <v>8</v>
      </c>
      <c r="D32" s="68" t="s">
        <v>13</v>
      </c>
      <c r="E32" s="69">
        <f>AD17</f>
        <v>11</v>
      </c>
      <c r="F32" s="70">
        <f>AI17</f>
        <v>10</v>
      </c>
      <c r="G32" s="68" t="s">
        <v>13</v>
      </c>
      <c r="H32" s="69">
        <f>AG17</f>
        <v>11</v>
      </c>
      <c r="I32" s="70">
        <f>AL17</f>
        <v>0</v>
      </c>
      <c r="J32" s="68" t="s">
        <v>13</v>
      </c>
      <c r="K32" s="71">
        <f>AJ17</f>
        <v>0</v>
      </c>
      <c r="L32" s="67">
        <f>AF22</f>
        <v>11</v>
      </c>
      <c r="M32" s="68" t="s">
        <v>13</v>
      </c>
      <c r="N32" s="69">
        <f>AD22</f>
        <v>10</v>
      </c>
      <c r="O32" s="70">
        <f>AI22</f>
        <v>6</v>
      </c>
      <c r="P32" s="68" t="s">
        <v>13</v>
      </c>
      <c r="Q32" s="69">
        <f>AG22</f>
        <v>11</v>
      </c>
      <c r="R32" s="70">
        <f>AL22</f>
        <v>8</v>
      </c>
      <c r="S32" s="68" t="s">
        <v>13</v>
      </c>
      <c r="T32" s="71">
        <f>AJ22</f>
        <v>11</v>
      </c>
      <c r="U32" s="67">
        <f>AF27</f>
        <v>9</v>
      </c>
      <c r="V32" s="68" t="s">
        <v>13</v>
      </c>
      <c r="W32" s="69">
        <f>AD27</f>
        <v>11</v>
      </c>
      <c r="X32" s="70">
        <f>AI27</f>
        <v>11</v>
      </c>
      <c r="Y32" s="68" t="s">
        <v>13</v>
      </c>
      <c r="Z32" s="69">
        <f>AG27</f>
        <v>8</v>
      </c>
      <c r="AA32" s="70">
        <f>AL27</f>
        <v>11</v>
      </c>
      <c r="AB32" s="68" t="s">
        <v>13</v>
      </c>
      <c r="AC32" s="71">
        <f>AJ27</f>
        <v>6</v>
      </c>
      <c r="AD32" s="180"/>
      <c r="AE32" s="181"/>
      <c r="AF32" s="181"/>
      <c r="AG32" s="181"/>
      <c r="AH32" s="181"/>
      <c r="AI32" s="181"/>
      <c r="AJ32" s="181"/>
      <c r="AK32" s="181"/>
      <c r="AL32" s="182"/>
      <c r="AM32" s="67">
        <f>VLOOKUP($AM29,'[2]Data-sk. A'!$B$20:$U$59,12,0)</f>
        <v>11</v>
      </c>
      <c r="AN32" s="68" t="s">
        <v>13</v>
      </c>
      <c r="AO32" s="69">
        <f>VLOOKUP($AM29,'[2]Data-sk. A'!$B$20:$U$59,14,0)</f>
        <v>3</v>
      </c>
      <c r="AP32" s="70">
        <f>VLOOKUP($AM29,'[2]Data-sk. A'!$B$20:$U$59,15,0)</f>
        <v>11</v>
      </c>
      <c r="AQ32" s="68" t="s">
        <v>13</v>
      </c>
      <c r="AR32" s="69">
        <f>VLOOKUP($AM29,'[2]Data-sk. A'!$B$20:$U$59,17,0)</f>
        <v>1</v>
      </c>
      <c r="AS32" s="70">
        <f>VLOOKUP($AM29,'[2]Data-sk. A'!$B$20:$U$59,18,0)</f>
        <v>0</v>
      </c>
      <c r="AT32" s="68" t="s">
        <v>13</v>
      </c>
      <c r="AU32" s="71">
        <f>VLOOKUP($AM29,'[2]Data-sk. A'!$B$20:$U$59,20,0)</f>
        <v>0</v>
      </c>
      <c r="AV32" s="67">
        <f>VLOOKUP($AV29,'[2]Data-sk. A'!$B$20:$U$59,12,0)</f>
        <v>11</v>
      </c>
      <c r="AW32" s="68" t="s">
        <v>13</v>
      </c>
      <c r="AX32" s="69">
        <f>VLOOKUP($AV29,'[2]Data-sk. A'!$B$20:$U$59,14,0)</f>
        <v>2</v>
      </c>
      <c r="AY32" s="70">
        <f>VLOOKUP($AV29,'[2]Data-sk. A'!$B$20:$U$59,15,0)</f>
        <v>11</v>
      </c>
      <c r="AZ32" s="68" t="s">
        <v>13</v>
      </c>
      <c r="BA32" s="69">
        <f>VLOOKUP($AV29,'[2]Data-sk. A'!$B$20:$U$59,17,0)</f>
        <v>4</v>
      </c>
      <c r="BB32" s="70">
        <f>VLOOKUP($AV29,'[2]Data-sk. A'!$B$20:$U$59,18,0)</f>
        <v>0</v>
      </c>
      <c r="BC32" s="68" t="s">
        <v>13</v>
      </c>
      <c r="BD32" s="71">
        <f>VLOOKUP($AV29,'[2]Data-sk. A'!$B$20:$U$59,20,0)</f>
        <v>0</v>
      </c>
      <c r="BE32" s="67">
        <f>VLOOKUP($BE29,'[2]Data-sk. A'!$B$20:$U$59,12,0)</f>
        <v>11</v>
      </c>
      <c r="BF32" s="68" t="s">
        <v>13</v>
      </c>
      <c r="BG32" s="69">
        <f>VLOOKUP($BE29,'[2]Data-sk. A'!$B$20:$U$59,14,0)</f>
        <v>2</v>
      </c>
      <c r="BH32" s="70">
        <f>VLOOKUP($BE29,'[2]Data-sk. A'!$B$20:$U$59,15,0)</f>
        <v>11</v>
      </c>
      <c r="BI32" s="68" t="s">
        <v>13</v>
      </c>
      <c r="BJ32" s="69">
        <f>VLOOKUP($BE29,'[2]Data-sk. A'!$B$20:$U$59,17,0)</f>
        <v>4</v>
      </c>
      <c r="BK32" s="70">
        <f>VLOOKUP($BE29,'[2]Data-sk. A'!$B$20:$U$59,18,0)</f>
        <v>0</v>
      </c>
      <c r="BL32" s="68" t="s">
        <v>13</v>
      </c>
      <c r="BM32" s="72">
        <f>VLOOKUP($BE29,'[2]Data-sk. A'!$B$20:$U$59,20,0)</f>
        <v>0</v>
      </c>
      <c r="BN32" s="73">
        <f>_xlfn.SUMIFS(C32:BM32,$C$8:$BM$8,1)</f>
        <v>140</v>
      </c>
      <c r="BO32" s="74" t="s">
        <v>13</v>
      </c>
      <c r="BP32" s="75">
        <f>_xlfn.SUMIFS(C32:BM32,$C$8:$BM$8,0)</f>
        <v>95</v>
      </c>
      <c r="BQ32" s="184">
        <f>BQ30*$BQ$10</f>
        <v>8</v>
      </c>
      <c r="BR32" s="184"/>
      <c r="BS32" s="185"/>
      <c r="BT32" s="183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</row>
    <row r="33" spans="2:120" ht="16.5" customHeight="1" hidden="1">
      <c r="B33" s="66"/>
      <c r="C33" s="93"/>
      <c r="D33" s="93"/>
      <c r="E33" s="93"/>
      <c r="F33" s="93"/>
      <c r="G33" s="78"/>
      <c r="H33" s="93"/>
      <c r="I33" s="93"/>
      <c r="J33" s="93"/>
      <c r="K33" s="93"/>
      <c r="L33" s="99"/>
      <c r="M33" s="93"/>
      <c r="N33" s="93"/>
      <c r="O33" s="93"/>
      <c r="P33" s="78"/>
      <c r="Q33" s="93"/>
      <c r="R33" s="93"/>
      <c r="S33" s="93"/>
      <c r="T33" s="93"/>
      <c r="U33" s="99"/>
      <c r="V33" s="93"/>
      <c r="W33" s="93"/>
      <c r="X33" s="93"/>
      <c r="Y33" s="78"/>
      <c r="Z33" s="93"/>
      <c r="AA33" s="93"/>
      <c r="AB33" s="93"/>
      <c r="AC33" s="94"/>
      <c r="AD33" s="76"/>
      <c r="AE33" s="76"/>
      <c r="AF33" s="76"/>
      <c r="AG33" s="76"/>
      <c r="AH33" s="76"/>
      <c r="AI33" s="76"/>
      <c r="AJ33" s="76"/>
      <c r="AK33" s="76"/>
      <c r="AL33" s="76"/>
      <c r="AM33" s="77"/>
      <c r="AN33" s="78"/>
      <c r="AO33" s="78"/>
      <c r="AP33" s="78"/>
      <c r="AQ33" s="78"/>
      <c r="AR33" s="78"/>
      <c r="AS33" s="78"/>
      <c r="AT33" s="78"/>
      <c r="AU33" s="78"/>
      <c r="AV33" s="77"/>
      <c r="AW33" s="78"/>
      <c r="AX33" s="78"/>
      <c r="AY33" s="78"/>
      <c r="AZ33" s="78"/>
      <c r="BA33" s="78"/>
      <c r="BB33" s="78"/>
      <c r="BC33" s="78"/>
      <c r="BD33" s="78"/>
      <c r="BE33" s="77"/>
      <c r="BF33" s="78"/>
      <c r="BG33" s="78"/>
      <c r="BH33" s="78"/>
      <c r="BI33" s="78"/>
      <c r="BJ33" s="78"/>
      <c r="BK33" s="78"/>
      <c r="BL33" s="78"/>
      <c r="BM33" s="79"/>
      <c r="BN33" s="80"/>
      <c r="BO33" s="81"/>
      <c r="BP33" s="82"/>
      <c r="BQ33" s="96"/>
      <c r="BR33" s="96"/>
      <c r="BS33" s="97"/>
      <c r="BT33" s="84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</row>
    <row r="34" spans="2:120" ht="16.5" customHeight="1">
      <c r="B34" s="85">
        <v>5</v>
      </c>
      <c r="C34" s="37"/>
      <c r="D34" s="38"/>
      <c r="E34" s="39"/>
      <c r="F34" s="39"/>
      <c r="G34" s="39"/>
      <c r="H34" s="39"/>
      <c r="I34" s="39"/>
      <c r="J34" s="39"/>
      <c r="K34" s="39"/>
      <c r="L34" s="37"/>
      <c r="M34" s="38"/>
      <c r="N34" s="39"/>
      <c r="O34" s="39"/>
      <c r="P34" s="39"/>
      <c r="Q34" s="39"/>
      <c r="R34" s="39"/>
      <c r="S34" s="39"/>
      <c r="T34" s="39"/>
      <c r="U34" s="37"/>
      <c r="V34" s="38"/>
      <c r="W34" s="39"/>
      <c r="X34" s="39"/>
      <c r="Y34" s="39"/>
      <c r="Z34" s="39"/>
      <c r="AA34" s="39"/>
      <c r="AB34" s="39"/>
      <c r="AC34" s="39"/>
      <c r="AD34" s="37"/>
      <c r="AE34" s="38"/>
      <c r="AF34" s="39"/>
      <c r="AG34" s="39"/>
      <c r="AH34" s="39"/>
      <c r="AI34" s="39"/>
      <c r="AJ34" s="39"/>
      <c r="AK34" s="39"/>
      <c r="AL34" s="86"/>
      <c r="AM34" s="164"/>
      <c r="AN34" s="165"/>
      <c r="AO34" s="165"/>
      <c r="AP34" s="165"/>
      <c r="AQ34" s="165"/>
      <c r="AR34" s="165"/>
      <c r="AS34" s="165"/>
      <c r="AT34" s="165"/>
      <c r="AU34" s="178"/>
      <c r="AV34" s="37" t="str">
        <f>CONCATENATE($B34,"-",AV$10)</f>
        <v>5-6</v>
      </c>
      <c r="AW34" s="38"/>
      <c r="AX34" s="39"/>
      <c r="AY34" s="39"/>
      <c r="AZ34" s="39"/>
      <c r="BA34" s="39"/>
      <c r="BB34" s="39"/>
      <c r="BC34" s="39"/>
      <c r="BD34" s="39"/>
      <c r="BE34" s="37" t="str">
        <f>CONCATENATE($B34,"-",BE$10)</f>
        <v>5-7</v>
      </c>
      <c r="BF34" s="38"/>
      <c r="BG34" s="39"/>
      <c r="BH34" s="39"/>
      <c r="BI34" s="39"/>
      <c r="BJ34" s="39"/>
      <c r="BK34" s="39"/>
      <c r="BL34" s="39"/>
      <c r="BM34" s="40"/>
      <c r="BN34" s="41">
        <f>BN35-BP35</f>
        <v>-8</v>
      </c>
      <c r="BO34" s="42"/>
      <c r="BP34" s="43">
        <f>BN37-BP37</f>
        <v>-69</v>
      </c>
      <c r="BQ34" s="87"/>
      <c r="BR34" s="87"/>
      <c r="BS34" s="51"/>
      <c r="BT34" s="173" t="s">
        <v>17</v>
      </c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</row>
    <row r="35" spans="2:120" ht="16.5" customHeight="1">
      <c r="B35" s="46" t="str">
        <f>VLOOKUP(B34,'[2]Data-sk. A'!$D$10:$I$16,5,0)</f>
        <v>Cvach</v>
      </c>
      <c r="C35" s="47"/>
      <c r="D35" s="48"/>
      <c r="E35" s="49">
        <f>AS15</f>
        <v>0</v>
      </c>
      <c r="F35" s="50"/>
      <c r="G35" s="49" t="s">
        <v>13</v>
      </c>
      <c r="H35" s="48"/>
      <c r="I35" s="49">
        <f>AO15</f>
        <v>2</v>
      </c>
      <c r="J35" s="48"/>
      <c r="K35" s="48"/>
      <c r="L35" s="47"/>
      <c r="M35" s="48"/>
      <c r="N35" s="49">
        <f>AS20</f>
        <v>0</v>
      </c>
      <c r="O35" s="50"/>
      <c r="P35" s="49" t="s">
        <v>13</v>
      </c>
      <c r="Q35" s="48"/>
      <c r="R35" s="49">
        <f>AO20</f>
        <v>2</v>
      </c>
      <c r="S35" s="48"/>
      <c r="T35" s="48"/>
      <c r="U35" s="47"/>
      <c r="V35" s="48"/>
      <c r="W35" s="49">
        <f>AS25</f>
        <v>0</v>
      </c>
      <c r="X35" s="50"/>
      <c r="Y35" s="49" t="s">
        <v>13</v>
      </c>
      <c r="Z35" s="48"/>
      <c r="AA35" s="49">
        <f>AO25</f>
        <v>2</v>
      </c>
      <c r="AB35" s="48"/>
      <c r="AC35" s="48"/>
      <c r="AD35" s="47"/>
      <c r="AE35" s="48"/>
      <c r="AF35" s="49">
        <f>AS30</f>
        <v>0</v>
      </c>
      <c r="AG35" s="50"/>
      <c r="AH35" s="49" t="s">
        <v>13</v>
      </c>
      <c r="AI35" s="48"/>
      <c r="AJ35" s="49">
        <f>AO30</f>
        <v>2</v>
      </c>
      <c r="AK35" s="48"/>
      <c r="AL35" s="88"/>
      <c r="AM35" s="167"/>
      <c r="AN35" s="168"/>
      <c r="AO35" s="168"/>
      <c r="AP35" s="168"/>
      <c r="AQ35" s="168"/>
      <c r="AR35" s="168"/>
      <c r="AS35" s="168"/>
      <c r="AT35" s="168"/>
      <c r="AU35" s="179"/>
      <c r="AV35" s="47"/>
      <c r="AW35" s="48"/>
      <c r="AX35" s="49">
        <f>IF(AV37&gt;AX37,1,0)+IF(AY37&gt;BA37,1,0)+IF(BB37&gt;BD37,1,0)</f>
        <v>2</v>
      </c>
      <c r="AY35" s="50"/>
      <c r="AZ35" s="49" t="s">
        <v>13</v>
      </c>
      <c r="BA35" s="48"/>
      <c r="BB35" s="49">
        <f>IF(AV37&lt;AX37,1,0)+IF(AY37&lt;BA37,1,0)+IF(BB37&lt;BD37,1,0)</f>
        <v>1</v>
      </c>
      <c r="BC35" s="48"/>
      <c r="BD35" s="48"/>
      <c r="BE35" s="47"/>
      <c r="BF35" s="48"/>
      <c r="BG35" s="49">
        <f>IF(BE37&gt;BG37,1,0)+IF(BH37&gt;BJ37,1,0)+IF(BK37&gt;BM37,1,0)</f>
        <v>1</v>
      </c>
      <c r="BH35" s="50"/>
      <c r="BI35" s="49" t="s">
        <v>13</v>
      </c>
      <c r="BJ35" s="48"/>
      <c r="BK35" s="49">
        <f>IF(BE37&lt;BG37,1,0)+IF(BH37&lt;BJ37,1,0)+IF(BK37&lt;BM37,1,0)</f>
        <v>2</v>
      </c>
      <c r="BL35" s="48"/>
      <c r="BM35" s="51"/>
      <c r="BN35" s="52">
        <f>_xlfn.SUMIFS(C35:BM35,$C$9:$BM$9,1)</f>
        <v>3</v>
      </c>
      <c r="BO35" s="48" t="s">
        <v>13</v>
      </c>
      <c r="BP35" s="53">
        <f>_xlfn.SUMIFS(C35:BM35,$C$9:$BM$9,0)</f>
        <v>11</v>
      </c>
      <c r="BQ35" s="49">
        <f>_xlfn.SUMIFS(C36:BM36,$C$9:$BM$9,1)</f>
        <v>1</v>
      </c>
      <c r="BR35" s="49" t="s">
        <v>13</v>
      </c>
      <c r="BS35" s="54">
        <f>_xlfn.SUMIFS(C36:BM36,$C$9:$BM$9,0)</f>
        <v>5</v>
      </c>
      <c r="BT35" s="174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</row>
    <row r="36" spans="2:120" ht="3" customHeight="1">
      <c r="B36" s="55"/>
      <c r="C36" s="56"/>
      <c r="D36" s="57"/>
      <c r="E36" s="58">
        <f>IF(E35&gt;I35,1,0)+IF(AND(E35=I35,E35&gt;0),0.5,0)</f>
        <v>0</v>
      </c>
      <c r="F36" s="59"/>
      <c r="G36" s="59"/>
      <c r="H36" s="38"/>
      <c r="I36" s="58">
        <f>IF(E35&lt;I35,1,0)+IF(AND(E35=I35,I35&gt;0),0.5,0)</f>
        <v>1</v>
      </c>
      <c r="J36" s="58"/>
      <c r="K36" s="57"/>
      <c r="L36" s="56"/>
      <c r="M36" s="57"/>
      <c r="N36" s="58">
        <f>IF(N35&gt;R35,1,0)+IF(AND(N35=R35,N35&gt;0),0.5,0)</f>
        <v>0</v>
      </c>
      <c r="O36" s="59"/>
      <c r="P36" s="59"/>
      <c r="Q36" s="38"/>
      <c r="R36" s="58">
        <f>IF(N35&lt;R35,1,0)+IF(AND(N35=R35,R35&gt;0),0.5,0)</f>
        <v>1</v>
      </c>
      <c r="S36" s="58"/>
      <c r="T36" s="57"/>
      <c r="U36" s="56"/>
      <c r="V36" s="57"/>
      <c r="W36" s="58">
        <f>IF(W35&gt;AA35,1,0)+IF(AND(W35=AA35,W35&gt;0),0.5,0)</f>
        <v>0</v>
      </c>
      <c r="X36" s="59"/>
      <c r="Y36" s="59"/>
      <c r="Z36" s="38"/>
      <c r="AA36" s="58">
        <f>IF(W35&lt;AA35,1,0)+IF(AND(W35=AA35,AA35&gt;0),0.5,0)</f>
        <v>1</v>
      </c>
      <c r="AB36" s="58"/>
      <c r="AC36" s="57"/>
      <c r="AD36" s="56"/>
      <c r="AE36" s="57"/>
      <c r="AF36" s="58">
        <f>IF(AF35&gt;AJ35,1,0)+IF(AND(AF35=AJ35,AF35&gt;0),0.5,0)</f>
        <v>0</v>
      </c>
      <c r="AG36" s="59"/>
      <c r="AH36" s="59"/>
      <c r="AI36" s="38"/>
      <c r="AJ36" s="58">
        <f>IF(AF35&lt;AJ35,1,0)+IF(AND(AF35=AJ35,AJ35&gt;0),0.5,0)</f>
        <v>1</v>
      </c>
      <c r="AK36" s="58"/>
      <c r="AL36" s="89"/>
      <c r="AM36" s="167"/>
      <c r="AN36" s="168"/>
      <c r="AO36" s="168"/>
      <c r="AP36" s="168"/>
      <c r="AQ36" s="168"/>
      <c r="AR36" s="168"/>
      <c r="AS36" s="168"/>
      <c r="AT36" s="168"/>
      <c r="AU36" s="179"/>
      <c r="AV36" s="56"/>
      <c r="AW36" s="57"/>
      <c r="AX36" s="58">
        <f>IF(AX35&gt;BB35,1,0)+IF(AND(AX35=BB35,AX35&gt;0),0.5,0)</f>
        <v>1</v>
      </c>
      <c r="AY36" s="59"/>
      <c r="AZ36" s="59"/>
      <c r="BA36" s="38"/>
      <c r="BB36" s="58">
        <f>IF(AX35&lt;BB35,1,0)+IF(AND(AX35=BB35,BB35&gt;0),0.5,0)</f>
        <v>0</v>
      </c>
      <c r="BC36" s="58"/>
      <c r="BD36" s="57"/>
      <c r="BE36" s="56"/>
      <c r="BF36" s="57"/>
      <c r="BG36" s="58">
        <f>IF(BG35&gt;BK35,1,0)+IF(AND(BG35=BK35,BG35&gt;0),0.5,0)</f>
        <v>0</v>
      </c>
      <c r="BH36" s="59"/>
      <c r="BI36" s="59"/>
      <c r="BJ36" s="38"/>
      <c r="BK36" s="58">
        <f>IF(BG35&lt;BK35,1,0)+IF(AND(BG35=BK35,BK35&gt;0),0.5,0)</f>
        <v>1</v>
      </c>
      <c r="BL36" s="58"/>
      <c r="BM36" s="60"/>
      <c r="BN36" s="61"/>
      <c r="BO36" s="62"/>
      <c r="BP36" s="63"/>
      <c r="BQ36" s="64"/>
      <c r="BR36" s="64"/>
      <c r="BS36" s="65"/>
      <c r="BT36" s="174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</row>
    <row r="37" spans="2:120" ht="16.5" customHeight="1">
      <c r="B37" s="66" t="str">
        <f>VLOOKUP(B34,'[2]Data-sk. A'!$D$10:$I$16,6,0)</f>
        <v>Václav</v>
      </c>
      <c r="C37" s="67">
        <f>AO17</f>
        <v>3</v>
      </c>
      <c r="D37" s="68" t="s">
        <v>13</v>
      </c>
      <c r="E37" s="69">
        <f>AM17</f>
        <v>11</v>
      </c>
      <c r="F37" s="70">
        <f>AR17</f>
        <v>0</v>
      </c>
      <c r="G37" s="68" t="s">
        <v>13</v>
      </c>
      <c r="H37" s="69">
        <f>AP17</f>
        <v>11</v>
      </c>
      <c r="I37" s="70">
        <f>AU17</f>
        <v>0</v>
      </c>
      <c r="J37" s="68" t="s">
        <v>13</v>
      </c>
      <c r="K37" s="71">
        <f>AS17</f>
        <v>0</v>
      </c>
      <c r="L37" s="67">
        <f>AO22</f>
        <v>3</v>
      </c>
      <c r="M37" s="68" t="s">
        <v>13</v>
      </c>
      <c r="N37" s="69">
        <f>AM22</f>
        <v>11</v>
      </c>
      <c r="O37" s="70">
        <f>AR22</f>
        <v>2</v>
      </c>
      <c r="P37" s="68" t="s">
        <v>13</v>
      </c>
      <c r="Q37" s="69">
        <f>AP22</f>
        <v>11</v>
      </c>
      <c r="R37" s="70">
        <f>AU22</f>
        <v>0</v>
      </c>
      <c r="S37" s="68" t="s">
        <v>13</v>
      </c>
      <c r="T37" s="71">
        <f>AS22</f>
        <v>0</v>
      </c>
      <c r="U37" s="67">
        <f>AO27</f>
        <v>3</v>
      </c>
      <c r="V37" s="68" t="s">
        <v>13</v>
      </c>
      <c r="W37" s="69">
        <f>AM27</f>
        <v>11</v>
      </c>
      <c r="X37" s="70">
        <f>AR27</f>
        <v>3</v>
      </c>
      <c r="Y37" s="68" t="s">
        <v>13</v>
      </c>
      <c r="Z37" s="69">
        <f>AP27</f>
        <v>11</v>
      </c>
      <c r="AA37" s="70">
        <f>AU27</f>
        <v>0</v>
      </c>
      <c r="AB37" s="68" t="s">
        <v>13</v>
      </c>
      <c r="AC37" s="71">
        <f>AS27</f>
        <v>0</v>
      </c>
      <c r="AD37" s="67">
        <f>AO32</f>
        <v>3</v>
      </c>
      <c r="AE37" s="68" t="s">
        <v>13</v>
      </c>
      <c r="AF37" s="69">
        <f>AM32</f>
        <v>11</v>
      </c>
      <c r="AG37" s="70">
        <f>AR32</f>
        <v>1</v>
      </c>
      <c r="AH37" s="68" t="s">
        <v>13</v>
      </c>
      <c r="AI37" s="69">
        <f>AP32</f>
        <v>11</v>
      </c>
      <c r="AJ37" s="70">
        <f>AU32</f>
        <v>0</v>
      </c>
      <c r="AK37" s="68" t="s">
        <v>13</v>
      </c>
      <c r="AL37" s="71">
        <f>AS32</f>
        <v>0</v>
      </c>
      <c r="AM37" s="180"/>
      <c r="AN37" s="181"/>
      <c r="AO37" s="181"/>
      <c r="AP37" s="181"/>
      <c r="AQ37" s="181"/>
      <c r="AR37" s="181"/>
      <c r="AS37" s="181"/>
      <c r="AT37" s="181"/>
      <c r="AU37" s="182"/>
      <c r="AV37" s="67">
        <f>VLOOKUP($AV34,'[2]Data-sk. A'!$B$20:$U$59,12,0)</f>
        <v>6</v>
      </c>
      <c r="AW37" s="68" t="s">
        <v>13</v>
      </c>
      <c r="AX37" s="69">
        <f>VLOOKUP($AV34,'[2]Data-sk. A'!$B$20:$U$59,14,0)</f>
        <v>11</v>
      </c>
      <c r="AY37" s="70">
        <f>VLOOKUP($AV34,'[2]Data-sk. A'!$B$20:$U$59,15,0)</f>
        <v>11</v>
      </c>
      <c r="AZ37" s="68" t="s">
        <v>13</v>
      </c>
      <c r="BA37" s="69">
        <f>VLOOKUP($AV34,'[2]Data-sk. A'!$B$20:$U$59,17,0)</f>
        <v>5</v>
      </c>
      <c r="BB37" s="70">
        <f>VLOOKUP($AV34,'[2]Data-sk. A'!$B$20:$U$59,18,0)</f>
        <v>11</v>
      </c>
      <c r="BC37" s="68" t="s">
        <v>13</v>
      </c>
      <c r="BD37" s="71">
        <f>VLOOKUP($AV34,'[2]Data-sk. A'!$B$20:$U$59,20,0)</f>
        <v>10</v>
      </c>
      <c r="BE37" s="67">
        <f>VLOOKUP($BE34,'[2]Data-sk. A'!$B$20:$U$59,12,0)</f>
        <v>9</v>
      </c>
      <c r="BF37" s="68" t="s">
        <v>13</v>
      </c>
      <c r="BG37" s="69">
        <f>VLOOKUP($BE34,'[2]Data-sk. A'!$B$20:$U$59,14,0)</f>
        <v>11</v>
      </c>
      <c r="BH37" s="70">
        <f>VLOOKUP($BE34,'[2]Data-sk. A'!$B$20:$U$59,15,0)</f>
        <v>11</v>
      </c>
      <c r="BI37" s="68" t="s">
        <v>13</v>
      </c>
      <c r="BJ37" s="69">
        <f>VLOOKUP($BE34,'[2]Data-sk. A'!$B$20:$U$59,17,0)</f>
        <v>8</v>
      </c>
      <c r="BK37" s="70">
        <f>VLOOKUP($BE34,'[2]Data-sk. A'!$B$20:$U$59,18,0)</f>
        <v>9</v>
      </c>
      <c r="BL37" s="68" t="s">
        <v>13</v>
      </c>
      <c r="BM37" s="72">
        <f>VLOOKUP($BE34,'[2]Data-sk. A'!$B$20:$U$59,20,0)</f>
        <v>11</v>
      </c>
      <c r="BN37" s="73">
        <f>_xlfn.SUMIFS(C37:BM37,$C$8:$BM$8,1)</f>
        <v>75</v>
      </c>
      <c r="BO37" s="74" t="s">
        <v>13</v>
      </c>
      <c r="BP37" s="75">
        <f>_xlfn.SUMIFS(C37:BM37,$C$8:$BM$8,0)</f>
        <v>144</v>
      </c>
      <c r="BQ37" s="184">
        <f>BQ35*$BQ$10</f>
        <v>2</v>
      </c>
      <c r="BR37" s="184"/>
      <c r="BS37" s="185"/>
      <c r="BT37" s="183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</row>
    <row r="38" spans="2:120" ht="16.5" customHeight="1" hidden="1">
      <c r="B38" s="66"/>
      <c r="C38" s="93"/>
      <c r="D38" s="93"/>
      <c r="E38" s="93"/>
      <c r="F38" s="93"/>
      <c r="G38" s="78"/>
      <c r="H38" s="93"/>
      <c r="I38" s="93"/>
      <c r="J38" s="93"/>
      <c r="K38" s="93"/>
      <c r="L38" s="99"/>
      <c r="M38" s="93"/>
      <c r="N38" s="93"/>
      <c r="O38" s="93"/>
      <c r="P38" s="78"/>
      <c r="Q38" s="93"/>
      <c r="R38" s="93"/>
      <c r="S38" s="93"/>
      <c r="T38" s="93"/>
      <c r="U38" s="99"/>
      <c r="V38" s="93"/>
      <c r="W38" s="93"/>
      <c r="X38" s="93"/>
      <c r="Y38" s="78"/>
      <c r="Z38" s="93"/>
      <c r="AA38" s="93"/>
      <c r="AB38" s="93"/>
      <c r="AC38" s="93"/>
      <c r="AD38" s="99"/>
      <c r="AE38" s="93"/>
      <c r="AF38" s="93"/>
      <c r="AG38" s="93"/>
      <c r="AH38" s="78"/>
      <c r="AI38" s="93"/>
      <c r="AJ38" s="93"/>
      <c r="AK38" s="93"/>
      <c r="AL38" s="94"/>
      <c r="AM38" s="76"/>
      <c r="AN38" s="76"/>
      <c r="AO38" s="76"/>
      <c r="AP38" s="76"/>
      <c r="AQ38" s="76"/>
      <c r="AR38" s="76"/>
      <c r="AS38" s="76"/>
      <c r="AT38" s="76"/>
      <c r="AU38" s="76"/>
      <c r="AV38" s="77"/>
      <c r="AW38" s="78"/>
      <c r="AX38" s="78"/>
      <c r="AY38" s="78"/>
      <c r="AZ38" s="78"/>
      <c r="BA38" s="78"/>
      <c r="BB38" s="78"/>
      <c r="BC38" s="78"/>
      <c r="BD38" s="78"/>
      <c r="BE38" s="95"/>
      <c r="BF38" s="78"/>
      <c r="BG38" s="78"/>
      <c r="BH38" s="78"/>
      <c r="BI38" s="78"/>
      <c r="BJ38" s="78"/>
      <c r="BK38" s="78"/>
      <c r="BL38" s="78"/>
      <c r="BM38" s="79"/>
      <c r="BN38" s="80"/>
      <c r="BO38" s="81"/>
      <c r="BP38" s="82"/>
      <c r="BQ38" s="96"/>
      <c r="BR38" s="96"/>
      <c r="BS38" s="97"/>
      <c r="BT38" s="84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</row>
    <row r="39" spans="2:120" ht="16.5" customHeight="1">
      <c r="B39" s="36">
        <v>6</v>
      </c>
      <c r="C39" s="37"/>
      <c r="D39" s="38"/>
      <c r="E39" s="39"/>
      <c r="F39" s="39"/>
      <c r="G39" s="39"/>
      <c r="H39" s="39"/>
      <c r="I39" s="39"/>
      <c r="J39" s="39"/>
      <c r="K39" s="39"/>
      <c r="L39" s="37"/>
      <c r="M39" s="38"/>
      <c r="N39" s="39"/>
      <c r="O39" s="39"/>
      <c r="P39" s="39"/>
      <c r="Q39" s="39"/>
      <c r="R39" s="39"/>
      <c r="S39" s="39"/>
      <c r="T39" s="39"/>
      <c r="U39" s="37"/>
      <c r="V39" s="38"/>
      <c r="W39" s="39"/>
      <c r="X39" s="39"/>
      <c r="Y39" s="39"/>
      <c r="Z39" s="39"/>
      <c r="AA39" s="39"/>
      <c r="AB39" s="39"/>
      <c r="AC39" s="39"/>
      <c r="AD39" s="37"/>
      <c r="AE39" s="38"/>
      <c r="AF39" s="39"/>
      <c r="AG39" s="39"/>
      <c r="AH39" s="39"/>
      <c r="AI39" s="39"/>
      <c r="AJ39" s="39"/>
      <c r="AK39" s="39"/>
      <c r="AL39" s="39"/>
      <c r="AM39" s="37"/>
      <c r="AN39" s="38"/>
      <c r="AO39" s="39"/>
      <c r="AP39" s="39"/>
      <c r="AQ39" s="39"/>
      <c r="AR39" s="39"/>
      <c r="AS39" s="39"/>
      <c r="AT39" s="39"/>
      <c r="AU39" s="86"/>
      <c r="AV39" s="164"/>
      <c r="AW39" s="165"/>
      <c r="AX39" s="165"/>
      <c r="AY39" s="165"/>
      <c r="AZ39" s="165"/>
      <c r="BA39" s="165"/>
      <c r="BB39" s="165"/>
      <c r="BC39" s="165"/>
      <c r="BD39" s="178"/>
      <c r="BE39" s="37" t="str">
        <f>CONCATENATE($B39,"-",BE$10)</f>
        <v>6-7</v>
      </c>
      <c r="BF39" s="38"/>
      <c r="BG39" s="39"/>
      <c r="BH39" s="39"/>
      <c r="BI39" s="39"/>
      <c r="BJ39" s="39"/>
      <c r="BK39" s="39"/>
      <c r="BL39" s="39"/>
      <c r="BM39" s="40"/>
      <c r="BN39" s="41">
        <f>BN40-BP40</f>
        <v>-11</v>
      </c>
      <c r="BO39" s="42"/>
      <c r="BP39" s="43">
        <f>BN42-BP42</f>
        <v>-71</v>
      </c>
      <c r="BQ39" s="100"/>
      <c r="BR39" s="100"/>
      <c r="BS39" s="101"/>
      <c r="BT39" s="173" t="s">
        <v>18</v>
      </c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</row>
    <row r="40" spans="2:120" ht="16.5" customHeight="1">
      <c r="B40" s="46" t="str">
        <f>VLOOKUP(B39,'[2]Data-sk. A'!$D$10:$I$16,5,0)</f>
        <v>Benák</v>
      </c>
      <c r="C40" s="47"/>
      <c r="D40" s="48"/>
      <c r="E40" s="49">
        <f>BB15</f>
        <v>0</v>
      </c>
      <c r="F40" s="50"/>
      <c r="G40" s="49" t="s">
        <v>13</v>
      </c>
      <c r="H40" s="48"/>
      <c r="I40" s="49">
        <f>AX15</f>
        <v>2</v>
      </c>
      <c r="J40" s="48"/>
      <c r="K40" s="48"/>
      <c r="L40" s="47"/>
      <c r="M40" s="48"/>
      <c r="N40" s="49">
        <f>BB20</f>
        <v>0</v>
      </c>
      <c r="O40" s="50"/>
      <c r="P40" s="49" t="s">
        <v>13</v>
      </c>
      <c r="Q40" s="48"/>
      <c r="R40" s="49">
        <f>AX20</f>
        <v>2</v>
      </c>
      <c r="S40" s="48"/>
      <c r="T40" s="48"/>
      <c r="U40" s="47"/>
      <c r="V40" s="48"/>
      <c r="W40" s="49">
        <f>BB25</f>
        <v>0</v>
      </c>
      <c r="X40" s="50"/>
      <c r="Y40" s="49" t="s">
        <v>13</v>
      </c>
      <c r="Z40" s="48"/>
      <c r="AA40" s="49">
        <f>AX25</f>
        <v>2</v>
      </c>
      <c r="AB40" s="48"/>
      <c r="AC40" s="48"/>
      <c r="AD40" s="47"/>
      <c r="AE40" s="48"/>
      <c r="AF40" s="49">
        <f>BB30</f>
        <v>0</v>
      </c>
      <c r="AG40" s="50"/>
      <c r="AH40" s="49" t="s">
        <v>13</v>
      </c>
      <c r="AI40" s="48"/>
      <c r="AJ40" s="49">
        <f>AX30</f>
        <v>2</v>
      </c>
      <c r="AK40" s="48"/>
      <c r="AL40" s="48"/>
      <c r="AM40" s="47"/>
      <c r="AN40" s="48"/>
      <c r="AO40" s="49">
        <f>BB35</f>
        <v>1</v>
      </c>
      <c r="AP40" s="50"/>
      <c r="AQ40" s="49" t="s">
        <v>13</v>
      </c>
      <c r="AR40" s="48"/>
      <c r="AS40" s="49">
        <f>AX35</f>
        <v>2</v>
      </c>
      <c r="AT40" s="48"/>
      <c r="AU40" s="88"/>
      <c r="AV40" s="167"/>
      <c r="AW40" s="168"/>
      <c r="AX40" s="168"/>
      <c r="AY40" s="168"/>
      <c r="AZ40" s="168"/>
      <c r="BA40" s="168"/>
      <c r="BB40" s="168"/>
      <c r="BC40" s="168"/>
      <c r="BD40" s="179"/>
      <c r="BE40" s="47"/>
      <c r="BF40" s="48"/>
      <c r="BG40" s="49">
        <f>IF(BE42&gt;BG42,1,0)+IF(BH42&gt;BJ42,1,0)+IF(BK42&gt;BM42,1,0)</f>
        <v>0</v>
      </c>
      <c r="BH40" s="50"/>
      <c r="BI40" s="49" t="s">
        <v>13</v>
      </c>
      <c r="BJ40" s="48"/>
      <c r="BK40" s="49">
        <f>IF(BE42&lt;BG42,1,0)+IF(BH42&lt;BJ42,1,0)+IF(BK42&lt;BM42,1,0)</f>
        <v>2</v>
      </c>
      <c r="BL40" s="48"/>
      <c r="BM40" s="51"/>
      <c r="BN40" s="52">
        <f>_xlfn.SUMIFS(C40:BM40,$C$9:$BM$9,1)</f>
        <v>1</v>
      </c>
      <c r="BO40" s="48" t="s">
        <v>13</v>
      </c>
      <c r="BP40" s="53">
        <f>_xlfn.SUMIFS(C40:BM40,$C$9:$BM$9,0)</f>
        <v>12</v>
      </c>
      <c r="BQ40" s="49">
        <f>_xlfn.SUMIFS(C41:BM41,$C$9:$BM$9,1)</f>
        <v>0</v>
      </c>
      <c r="BR40" s="49" t="s">
        <v>13</v>
      </c>
      <c r="BS40" s="54">
        <f>_xlfn.SUMIFS(C41:BM41,$C$9:$BM$9,0)</f>
        <v>6</v>
      </c>
      <c r="BT40" s="174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</row>
    <row r="41" spans="2:120" ht="3" customHeight="1">
      <c r="B41" s="55"/>
      <c r="C41" s="56"/>
      <c r="D41" s="57"/>
      <c r="E41" s="58">
        <f>IF(E40&gt;I40,1,0)+IF(AND(E40=I40,E40&gt;0),0.5,0)</f>
        <v>0</v>
      </c>
      <c r="F41" s="59"/>
      <c r="G41" s="59"/>
      <c r="H41" s="38"/>
      <c r="I41" s="58">
        <f>IF(E40&lt;I40,1,0)+IF(AND(E40=I40,I40&gt;0),0.5,0)</f>
        <v>1</v>
      </c>
      <c r="J41" s="58"/>
      <c r="K41" s="57"/>
      <c r="L41" s="56"/>
      <c r="M41" s="57"/>
      <c r="N41" s="58">
        <f>IF(N40&gt;R40,1,0)+IF(AND(N40=R40,N40&gt;0),0.5,0)</f>
        <v>0</v>
      </c>
      <c r="O41" s="59"/>
      <c r="P41" s="59"/>
      <c r="Q41" s="38"/>
      <c r="R41" s="58">
        <f>IF(N40&lt;R40,1,0)+IF(AND(N40=R40,R40&gt;0),0.5,0)</f>
        <v>1</v>
      </c>
      <c r="S41" s="58"/>
      <c r="T41" s="57"/>
      <c r="U41" s="56"/>
      <c r="V41" s="57"/>
      <c r="W41" s="58">
        <f>IF(W40&gt;AA40,1,0)+IF(AND(W40=AA40,W40&gt;0),0.5,0)</f>
        <v>0</v>
      </c>
      <c r="X41" s="59"/>
      <c r="Y41" s="59"/>
      <c r="Z41" s="38"/>
      <c r="AA41" s="58">
        <f>IF(W40&lt;AA40,1,0)+IF(AND(W40=AA40,AA40&gt;0),0.5,0)</f>
        <v>1</v>
      </c>
      <c r="AB41" s="58"/>
      <c r="AC41" s="57"/>
      <c r="AD41" s="56"/>
      <c r="AE41" s="57"/>
      <c r="AF41" s="58">
        <f>IF(AF40&gt;AJ40,1,0)+IF(AND(AF40=AJ40,AF40&gt;0),0.5,0)</f>
        <v>0</v>
      </c>
      <c r="AG41" s="59"/>
      <c r="AH41" s="59"/>
      <c r="AI41" s="38"/>
      <c r="AJ41" s="58">
        <f>IF(AF40&lt;AJ40,1,0)+IF(AND(AF40=AJ40,AJ40&gt;0),0.5,0)</f>
        <v>1</v>
      </c>
      <c r="AK41" s="58"/>
      <c r="AL41" s="57"/>
      <c r="AM41" s="56"/>
      <c r="AN41" s="57"/>
      <c r="AO41" s="58">
        <f>IF(AO40&gt;AS40,1,0)+IF(AND(AO40=AS40,AO40&gt;0),0.5,0)</f>
        <v>0</v>
      </c>
      <c r="AP41" s="59"/>
      <c r="AQ41" s="59"/>
      <c r="AR41" s="38"/>
      <c r="AS41" s="58">
        <f>IF(AO40&lt;AS40,1,0)+IF(AND(AO40=AS40,AS40&gt;0),0.5,0)</f>
        <v>1</v>
      </c>
      <c r="AT41" s="58"/>
      <c r="AU41" s="89"/>
      <c r="AV41" s="167"/>
      <c r="AW41" s="168"/>
      <c r="AX41" s="168"/>
      <c r="AY41" s="168"/>
      <c r="AZ41" s="168"/>
      <c r="BA41" s="168"/>
      <c r="BB41" s="168"/>
      <c r="BC41" s="168"/>
      <c r="BD41" s="179"/>
      <c r="BE41" s="56"/>
      <c r="BF41" s="57"/>
      <c r="BG41" s="58">
        <f>IF(BG40&gt;BK40,1,0)+IF(AND(BG40=BK40,BG40&gt;0),0.5,0)</f>
        <v>0</v>
      </c>
      <c r="BH41" s="59"/>
      <c r="BI41" s="59"/>
      <c r="BJ41" s="38"/>
      <c r="BK41" s="58">
        <f>IF(BG40&lt;BK40,1,0)+IF(AND(BG40=BK40,BK40&gt;0),0.5,0)</f>
        <v>1</v>
      </c>
      <c r="BL41" s="58"/>
      <c r="BM41" s="60"/>
      <c r="BN41" s="61"/>
      <c r="BO41" s="62"/>
      <c r="BP41" s="63"/>
      <c r="BQ41" s="64"/>
      <c r="BR41" s="64"/>
      <c r="BS41" s="65"/>
      <c r="BT41" s="174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</row>
    <row r="42" spans="2:120" ht="16.5" customHeight="1">
      <c r="B42" s="66" t="str">
        <f>VLOOKUP(B39,'[2]Data-sk. A'!$D$10:$I$16,6,0)</f>
        <v>Aleš</v>
      </c>
      <c r="C42" s="67">
        <f>AX17</f>
        <v>2</v>
      </c>
      <c r="D42" s="68" t="s">
        <v>13</v>
      </c>
      <c r="E42" s="69">
        <f>AV17</f>
        <v>11</v>
      </c>
      <c r="F42" s="70">
        <f>BA17</f>
        <v>1</v>
      </c>
      <c r="G42" s="68" t="s">
        <v>13</v>
      </c>
      <c r="H42" s="69">
        <f>AY17</f>
        <v>11</v>
      </c>
      <c r="I42" s="70">
        <f>BD17</f>
        <v>0</v>
      </c>
      <c r="J42" s="68" t="s">
        <v>13</v>
      </c>
      <c r="K42" s="71">
        <f>BB17</f>
        <v>0</v>
      </c>
      <c r="L42" s="67">
        <f>AX22</f>
        <v>2</v>
      </c>
      <c r="M42" s="68" t="s">
        <v>13</v>
      </c>
      <c r="N42" s="69">
        <f>AV22</f>
        <v>11</v>
      </c>
      <c r="O42" s="70">
        <f>BA22</f>
        <v>0</v>
      </c>
      <c r="P42" s="68" t="s">
        <v>13</v>
      </c>
      <c r="Q42" s="69">
        <f>AY22</f>
        <v>11</v>
      </c>
      <c r="R42" s="70">
        <f>BD22</f>
        <v>0</v>
      </c>
      <c r="S42" s="68" t="s">
        <v>13</v>
      </c>
      <c r="T42" s="71">
        <f>BB22</f>
        <v>0</v>
      </c>
      <c r="U42" s="67">
        <f>AX27</f>
        <v>5</v>
      </c>
      <c r="V42" s="68" t="s">
        <v>13</v>
      </c>
      <c r="W42" s="69">
        <f>AV27</f>
        <v>11</v>
      </c>
      <c r="X42" s="70">
        <f>BA27</f>
        <v>13</v>
      </c>
      <c r="Y42" s="68" t="s">
        <v>13</v>
      </c>
      <c r="Z42" s="69">
        <f>AY27</f>
        <v>15</v>
      </c>
      <c r="AA42" s="70">
        <f>BD27</f>
        <v>0</v>
      </c>
      <c r="AB42" s="68" t="s">
        <v>13</v>
      </c>
      <c r="AC42" s="71">
        <f>BB27</f>
        <v>0</v>
      </c>
      <c r="AD42" s="67">
        <f>AX32</f>
        <v>2</v>
      </c>
      <c r="AE42" s="68" t="s">
        <v>13</v>
      </c>
      <c r="AF42" s="69">
        <f>AV32</f>
        <v>11</v>
      </c>
      <c r="AG42" s="70">
        <f>BA32</f>
        <v>4</v>
      </c>
      <c r="AH42" s="68" t="s">
        <v>13</v>
      </c>
      <c r="AI42" s="69">
        <f>AY32</f>
        <v>11</v>
      </c>
      <c r="AJ42" s="70">
        <f>BD32</f>
        <v>0</v>
      </c>
      <c r="AK42" s="68" t="s">
        <v>13</v>
      </c>
      <c r="AL42" s="71">
        <f>BB32</f>
        <v>0</v>
      </c>
      <c r="AM42" s="67">
        <f>AX37</f>
        <v>11</v>
      </c>
      <c r="AN42" s="68" t="s">
        <v>13</v>
      </c>
      <c r="AO42" s="69">
        <f>AV37</f>
        <v>6</v>
      </c>
      <c r="AP42" s="70">
        <f>BA37</f>
        <v>5</v>
      </c>
      <c r="AQ42" s="68" t="s">
        <v>13</v>
      </c>
      <c r="AR42" s="69">
        <f>AY37</f>
        <v>11</v>
      </c>
      <c r="AS42" s="70">
        <f>BD37</f>
        <v>10</v>
      </c>
      <c r="AT42" s="68" t="s">
        <v>13</v>
      </c>
      <c r="AU42" s="71">
        <f>BB37</f>
        <v>11</v>
      </c>
      <c r="AV42" s="180"/>
      <c r="AW42" s="181"/>
      <c r="AX42" s="181"/>
      <c r="AY42" s="181"/>
      <c r="AZ42" s="181"/>
      <c r="BA42" s="181"/>
      <c r="BB42" s="181"/>
      <c r="BC42" s="181"/>
      <c r="BD42" s="182"/>
      <c r="BE42" s="67">
        <f>VLOOKUP($BE39,'[2]Data-sk. A'!$B$20:$U$59,12,0)</f>
        <v>9</v>
      </c>
      <c r="BF42" s="68" t="s">
        <v>13</v>
      </c>
      <c r="BG42" s="69">
        <f>VLOOKUP($BE39,'[2]Data-sk. A'!$B$20:$U$59,14,0)</f>
        <v>11</v>
      </c>
      <c r="BH42" s="70">
        <f>VLOOKUP($BE39,'[2]Data-sk. A'!$B$20:$U$59,15,0)</f>
        <v>7</v>
      </c>
      <c r="BI42" s="68" t="s">
        <v>13</v>
      </c>
      <c r="BJ42" s="69">
        <f>VLOOKUP($BE39,'[2]Data-sk. A'!$B$20:$U$59,17,0)</f>
        <v>11</v>
      </c>
      <c r="BK42" s="70">
        <f>VLOOKUP($BE39,'[2]Data-sk. A'!$B$20:$U$59,18,0)</f>
        <v>0</v>
      </c>
      <c r="BL42" s="68" t="s">
        <v>13</v>
      </c>
      <c r="BM42" s="72">
        <f>VLOOKUP($BE39,'[2]Data-sk. A'!$B$20:$U$59,20,0)</f>
        <v>0</v>
      </c>
      <c r="BN42" s="73">
        <f>_xlfn.SUMIFS(C42:BM42,$C$8:$BM$8,1)</f>
        <v>71</v>
      </c>
      <c r="BO42" s="74" t="s">
        <v>13</v>
      </c>
      <c r="BP42" s="75">
        <f>_xlfn.SUMIFS(C42:BM42,$C$8:$BM$8,0)</f>
        <v>142</v>
      </c>
      <c r="BQ42" s="184">
        <f>BQ40*$BQ$10</f>
        <v>0</v>
      </c>
      <c r="BR42" s="184"/>
      <c r="BS42" s="185"/>
      <c r="BT42" s="183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</row>
    <row r="43" spans="2:120" ht="16.5" customHeight="1" hidden="1">
      <c r="B43" s="66"/>
      <c r="C43" s="93"/>
      <c r="D43" s="93"/>
      <c r="E43" s="93"/>
      <c r="F43" s="93"/>
      <c r="G43" s="78"/>
      <c r="H43" s="93"/>
      <c r="I43" s="93"/>
      <c r="J43" s="93"/>
      <c r="K43" s="93"/>
      <c r="L43" s="99"/>
      <c r="M43" s="93"/>
      <c r="N43" s="93"/>
      <c r="O43" s="93"/>
      <c r="P43" s="78"/>
      <c r="Q43" s="93"/>
      <c r="R43" s="93"/>
      <c r="S43" s="93"/>
      <c r="T43" s="93"/>
      <c r="U43" s="99"/>
      <c r="V43" s="93"/>
      <c r="W43" s="93"/>
      <c r="X43" s="93"/>
      <c r="Y43" s="78"/>
      <c r="Z43" s="93"/>
      <c r="AA43" s="93"/>
      <c r="AB43" s="93"/>
      <c r="AC43" s="93"/>
      <c r="AD43" s="99"/>
      <c r="AE43" s="93"/>
      <c r="AF43" s="93"/>
      <c r="AG43" s="93"/>
      <c r="AH43" s="93"/>
      <c r="AI43" s="93"/>
      <c r="AJ43" s="93"/>
      <c r="AK43" s="93"/>
      <c r="AL43" s="93"/>
      <c r="AM43" s="99"/>
      <c r="AN43" s="93"/>
      <c r="AO43" s="93"/>
      <c r="AP43" s="93"/>
      <c r="AQ43" s="78"/>
      <c r="AR43" s="93"/>
      <c r="AS43" s="93"/>
      <c r="AT43" s="93"/>
      <c r="AU43" s="94"/>
      <c r="AV43" s="76"/>
      <c r="AW43" s="76"/>
      <c r="AX43" s="76"/>
      <c r="AY43" s="76"/>
      <c r="AZ43" s="76"/>
      <c r="BA43" s="76"/>
      <c r="BB43" s="102"/>
      <c r="BC43" s="102"/>
      <c r="BD43" s="103"/>
      <c r="BE43" s="95"/>
      <c r="BF43" s="78"/>
      <c r="BG43" s="78"/>
      <c r="BH43" s="78"/>
      <c r="BI43" s="78"/>
      <c r="BJ43" s="78"/>
      <c r="BK43" s="78"/>
      <c r="BL43" s="78"/>
      <c r="BM43" s="79"/>
      <c r="BN43" s="80"/>
      <c r="BO43" s="81"/>
      <c r="BP43" s="82"/>
      <c r="BQ43" s="96"/>
      <c r="BR43" s="96"/>
      <c r="BS43" s="97"/>
      <c r="BT43" s="84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</row>
    <row r="44" spans="2:120" ht="16.5" customHeight="1">
      <c r="B44" s="85">
        <v>7</v>
      </c>
      <c r="C44" s="37"/>
      <c r="D44" s="38"/>
      <c r="E44" s="39"/>
      <c r="F44" s="39"/>
      <c r="G44" s="39"/>
      <c r="H44" s="39"/>
      <c r="I44" s="39"/>
      <c r="J44" s="39"/>
      <c r="K44" s="39"/>
      <c r="L44" s="37"/>
      <c r="M44" s="38"/>
      <c r="N44" s="39"/>
      <c r="O44" s="39"/>
      <c r="P44" s="39"/>
      <c r="Q44" s="39"/>
      <c r="R44" s="39"/>
      <c r="S44" s="39"/>
      <c r="T44" s="39"/>
      <c r="U44" s="37"/>
      <c r="V44" s="38"/>
      <c r="W44" s="39"/>
      <c r="X44" s="39"/>
      <c r="Y44" s="39"/>
      <c r="Z44" s="39"/>
      <c r="AA44" s="39"/>
      <c r="AB44" s="39"/>
      <c r="AC44" s="39"/>
      <c r="AD44" s="37"/>
      <c r="AE44" s="38"/>
      <c r="AF44" s="39"/>
      <c r="AG44" s="39"/>
      <c r="AH44" s="39"/>
      <c r="AI44" s="39"/>
      <c r="AJ44" s="39"/>
      <c r="AK44" s="39"/>
      <c r="AL44" s="39"/>
      <c r="AM44" s="37"/>
      <c r="AN44" s="38"/>
      <c r="AO44" s="39"/>
      <c r="AP44" s="39"/>
      <c r="AQ44" s="39"/>
      <c r="AR44" s="39"/>
      <c r="AS44" s="39"/>
      <c r="AT44" s="39"/>
      <c r="AU44" s="39"/>
      <c r="AV44" s="37"/>
      <c r="AW44" s="38"/>
      <c r="AX44" s="39"/>
      <c r="AY44" s="39"/>
      <c r="AZ44" s="39"/>
      <c r="BA44" s="39"/>
      <c r="BB44" s="39"/>
      <c r="BC44" s="39"/>
      <c r="BD44" s="39"/>
      <c r="BE44" s="164"/>
      <c r="BF44" s="165"/>
      <c r="BG44" s="165"/>
      <c r="BH44" s="165"/>
      <c r="BI44" s="165"/>
      <c r="BJ44" s="165"/>
      <c r="BK44" s="165"/>
      <c r="BL44" s="165"/>
      <c r="BM44" s="166"/>
      <c r="BN44" s="41">
        <f>BN45-BP45</f>
        <v>-5</v>
      </c>
      <c r="BO44" s="42"/>
      <c r="BP44" s="43">
        <f>BN47-BP47</f>
        <v>-52</v>
      </c>
      <c r="BQ44" s="87"/>
      <c r="BR44" s="87"/>
      <c r="BS44" s="51"/>
      <c r="BT44" s="173" t="s">
        <v>19</v>
      </c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</row>
    <row r="45" spans="2:120" ht="16.5" customHeight="1">
      <c r="B45" s="46" t="str">
        <f>VLOOKUP(B44,'[2]Data-sk. A'!$D$10:$I$16,5,0)</f>
        <v>Plch</v>
      </c>
      <c r="C45" s="47"/>
      <c r="D45" s="48"/>
      <c r="E45" s="49">
        <f>BK15</f>
        <v>0</v>
      </c>
      <c r="F45" s="50"/>
      <c r="G45" s="49" t="s">
        <v>13</v>
      </c>
      <c r="H45" s="48"/>
      <c r="I45" s="49">
        <f>BG15</f>
        <v>2</v>
      </c>
      <c r="J45" s="48"/>
      <c r="K45" s="48"/>
      <c r="L45" s="47"/>
      <c r="M45" s="48"/>
      <c r="N45" s="49">
        <f>BK20</f>
        <v>0</v>
      </c>
      <c r="O45" s="50"/>
      <c r="P45" s="49" t="s">
        <v>13</v>
      </c>
      <c r="Q45" s="48"/>
      <c r="R45" s="49">
        <f>BG20</f>
        <v>2</v>
      </c>
      <c r="S45" s="48"/>
      <c r="T45" s="48"/>
      <c r="U45" s="47"/>
      <c r="V45" s="48"/>
      <c r="W45" s="49">
        <f>BK25</f>
        <v>0</v>
      </c>
      <c r="X45" s="50"/>
      <c r="Y45" s="49" t="s">
        <v>13</v>
      </c>
      <c r="Z45" s="48"/>
      <c r="AA45" s="49">
        <f>BG25</f>
        <v>2</v>
      </c>
      <c r="AB45" s="48"/>
      <c r="AC45" s="48"/>
      <c r="AD45" s="47"/>
      <c r="AE45" s="48"/>
      <c r="AF45" s="49">
        <f>BK30</f>
        <v>0</v>
      </c>
      <c r="AG45" s="50"/>
      <c r="AH45" s="49" t="s">
        <v>13</v>
      </c>
      <c r="AI45" s="48"/>
      <c r="AJ45" s="49">
        <f>BG30</f>
        <v>2</v>
      </c>
      <c r="AK45" s="48"/>
      <c r="AL45" s="48"/>
      <c r="AM45" s="47"/>
      <c r="AN45" s="48"/>
      <c r="AO45" s="49">
        <f>BK35</f>
        <v>2</v>
      </c>
      <c r="AP45" s="50"/>
      <c r="AQ45" s="49" t="s">
        <v>13</v>
      </c>
      <c r="AR45" s="48"/>
      <c r="AS45" s="49">
        <f>BG35</f>
        <v>1</v>
      </c>
      <c r="AT45" s="48"/>
      <c r="AU45" s="48"/>
      <c r="AV45" s="47"/>
      <c r="AW45" s="48"/>
      <c r="AX45" s="49">
        <f>BK40</f>
        <v>2</v>
      </c>
      <c r="AY45" s="50"/>
      <c r="AZ45" s="49" t="s">
        <v>13</v>
      </c>
      <c r="BA45" s="48"/>
      <c r="BB45" s="49">
        <f>BG40</f>
        <v>0</v>
      </c>
      <c r="BC45" s="48"/>
      <c r="BD45" s="48"/>
      <c r="BE45" s="167"/>
      <c r="BF45" s="168"/>
      <c r="BG45" s="168"/>
      <c r="BH45" s="168"/>
      <c r="BI45" s="168"/>
      <c r="BJ45" s="168"/>
      <c r="BK45" s="168"/>
      <c r="BL45" s="168"/>
      <c r="BM45" s="169"/>
      <c r="BN45" s="52">
        <f>_xlfn.SUMIFS(C45:BM45,$C$9:$BM$9,1)</f>
        <v>4</v>
      </c>
      <c r="BO45" s="48" t="s">
        <v>13</v>
      </c>
      <c r="BP45" s="53">
        <f>_xlfn.SUMIFS(C45:BM45,$C$9:$BM$9,0)</f>
        <v>9</v>
      </c>
      <c r="BQ45" s="49">
        <f>_xlfn.SUMIFS(C46:BM46,$C$9:$BM$9,1)</f>
        <v>2</v>
      </c>
      <c r="BR45" s="49" t="s">
        <v>13</v>
      </c>
      <c r="BS45" s="54">
        <f>_xlfn.SUMIFS(C46:BM46,$C$9:$BM$9,0)</f>
        <v>4</v>
      </c>
      <c r="BT45" s="174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</row>
    <row r="46" spans="2:120" ht="3" customHeight="1">
      <c r="B46" s="55"/>
      <c r="C46" s="56"/>
      <c r="D46" s="57"/>
      <c r="E46" s="58">
        <f>IF(E45&gt;I45,1,0)+IF(AND(E45=I45,E45&gt;0),0.5,0)</f>
        <v>0</v>
      </c>
      <c r="F46" s="59"/>
      <c r="G46" s="59"/>
      <c r="H46" s="38"/>
      <c r="I46" s="58">
        <f>IF(E45&lt;I45,1,0)+IF(AND(E45=I45,I45&gt;0),0.5,0)</f>
        <v>1</v>
      </c>
      <c r="J46" s="58"/>
      <c r="K46" s="57"/>
      <c r="L46" s="56"/>
      <c r="M46" s="57"/>
      <c r="N46" s="58">
        <f>IF(N45&gt;R45,1,0)+IF(AND(N45=R45,N45&gt;0),0.5,0)</f>
        <v>0</v>
      </c>
      <c r="O46" s="59"/>
      <c r="P46" s="59"/>
      <c r="Q46" s="38"/>
      <c r="R46" s="58">
        <f>IF(N45&lt;R45,1,0)+IF(AND(N45=R45,R45&gt;0),0.5,0)</f>
        <v>1</v>
      </c>
      <c r="S46" s="58"/>
      <c r="T46" s="57"/>
      <c r="U46" s="56"/>
      <c r="V46" s="57"/>
      <c r="W46" s="58">
        <f>IF(W45&gt;AA45,1,0)+IF(AND(W45=AA45,W45&gt;0),0.5,0)</f>
        <v>0</v>
      </c>
      <c r="X46" s="59"/>
      <c r="Y46" s="59"/>
      <c r="Z46" s="38"/>
      <c r="AA46" s="58">
        <f>IF(W45&lt;AA45,1,0)+IF(AND(W45=AA45,AA45&gt;0),0.5,0)</f>
        <v>1</v>
      </c>
      <c r="AB46" s="58"/>
      <c r="AC46" s="57"/>
      <c r="AD46" s="56"/>
      <c r="AE46" s="57"/>
      <c r="AF46" s="58">
        <f>IF(AF45&gt;AJ45,1,0)+IF(AND(AF45=AJ45,AF45&gt;0),0.5,0)</f>
        <v>0</v>
      </c>
      <c r="AG46" s="59"/>
      <c r="AH46" s="59"/>
      <c r="AI46" s="38"/>
      <c r="AJ46" s="58">
        <f>IF(AF45&lt;AJ45,1,0)+IF(AND(AF45=AJ45,AJ45&gt;0),0.5,0)</f>
        <v>1</v>
      </c>
      <c r="AK46" s="58"/>
      <c r="AL46" s="57"/>
      <c r="AM46" s="56"/>
      <c r="AN46" s="57"/>
      <c r="AO46" s="58">
        <f>IF(AO45&gt;AS45,1,0)+IF(AND(AO45=AS45,AO45&gt;0),0.5,0)</f>
        <v>1</v>
      </c>
      <c r="AP46" s="59"/>
      <c r="AQ46" s="59"/>
      <c r="AR46" s="38"/>
      <c r="AS46" s="58">
        <f>IF(AO45&lt;AS45,1,0)+IF(AND(AO45=AS45,AS45&gt;0),0.5,0)</f>
        <v>0</v>
      </c>
      <c r="AT46" s="58"/>
      <c r="AU46" s="57"/>
      <c r="AV46" s="56"/>
      <c r="AW46" s="57"/>
      <c r="AX46" s="58">
        <f>IF(AX45&gt;BB45,1,0)+IF(AND(AX45=BB45,AX45&gt;0),0.5,0)</f>
        <v>1</v>
      </c>
      <c r="AY46" s="59"/>
      <c r="AZ46" s="59"/>
      <c r="BA46" s="38"/>
      <c r="BB46" s="58">
        <f>IF(AX45&lt;BB45,1,0)+IF(AND(AX45=BB45,BB45&gt;0),0.5,0)</f>
        <v>0</v>
      </c>
      <c r="BC46" s="58"/>
      <c r="BD46" s="57"/>
      <c r="BE46" s="167"/>
      <c r="BF46" s="168"/>
      <c r="BG46" s="168"/>
      <c r="BH46" s="168"/>
      <c r="BI46" s="168"/>
      <c r="BJ46" s="168"/>
      <c r="BK46" s="168"/>
      <c r="BL46" s="168"/>
      <c r="BM46" s="169"/>
      <c r="BN46" s="61"/>
      <c r="BO46" s="62"/>
      <c r="BP46" s="63"/>
      <c r="BQ46" s="64"/>
      <c r="BR46" s="64"/>
      <c r="BS46" s="65"/>
      <c r="BT46" s="174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</row>
    <row r="47" spans="2:120" ht="16.5" customHeight="1" thickBot="1">
      <c r="B47" s="104" t="str">
        <f>VLOOKUP(B44,'[2]Data-sk. A'!$D$10:$I$16,6,0)</f>
        <v>Tomáš</v>
      </c>
      <c r="C47" s="105">
        <f>BG17</f>
        <v>5</v>
      </c>
      <c r="D47" s="106" t="s">
        <v>13</v>
      </c>
      <c r="E47" s="107">
        <f>BE17</f>
        <v>11</v>
      </c>
      <c r="F47" s="108">
        <f>BJ17</f>
        <v>8</v>
      </c>
      <c r="G47" s="106" t="s">
        <v>13</v>
      </c>
      <c r="H47" s="107">
        <f>BH17</f>
        <v>11</v>
      </c>
      <c r="I47" s="108">
        <f>BM17</f>
        <v>0</v>
      </c>
      <c r="J47" s="106" t="s">
        <v>13</v>
      </c>
      <c r="K47" s="109">
        <f>BK17</f>
        <v>0</v>
      </c>
      <c r="L47" s="105">
        <f>BG22</f>
        <v>2</v>
      </c>
      <c r="M47" s="106" t="s">
        <v>13</v>
      </c>
      <c r="N47" s="107">
        <f>BE22</f>
        <v>11</v>
      </c>
      <c r="O47" s="108">
        <f>BJ22</f>
        <v>3</v>
      </c>
      <c r="P47" s="106" t="s">
        <v>13</v>
      </c>
      <c r="Q47" s="107">
        <f>BH22</f>
        <v>11</v>
      </c>
      <c r="R47" s="108">
        <f>BM22</f>
        <v>0</v>
      </c>
      <c r="S47" s="106" t="s">
        <v>13</v>
      </c>
      <c r="T47" s="109">
        <f>BK22</f>
        <v>0</v>
      </c>
      <c r="U47" s="105">
        <f>BG27</f>
        <v>2</v>
      </c>
      <c r="V47" s="106" t="s">
        <v>13</v>
      </c>
      <c r="W47" s="107">
        <f>BE27</f>
        <v>11</v>
      </c>
      <c r="X47" s="108">
        <f>BJ27</f>
        <v>3</v>
      </c>
      <c r="Y47" s="106" t="s">
        <v>13</v>
      </c>
      <c r="Z47" s="107">
        <f>BH27</f>
        <v>11</v>
      </c>
      <c r="AA47" s="108">
        <f>BM27</f>
        <v>0</v>
      </c>
      <c r="AB47" s="106" t="s">
        <v>13</v>
      </c>
      <c r="AC47" s="109">
        <f>BK27</f>
        <v>0</v>
      </c>
      <c r="AD47" s="105">
        <f>BG32</f>
        <v>2</v>
      </c>
      <c r="AE47" s="106" t="s">
        <v>13</v>
      </c>
      <c r="AF47" s="107">
        <f>BE32</f>
        <v>11</v>
      </c>
      <c r="AG47" s="108">
        <f>BJ32</f>
        <v>4</v>
      </c>
      <c r="AH47" s="106" t="s">
        <v>13</v>
      </c>
      <c r="AI47" s="107">
        <f>BH32</f>
        <v>11</v>
      </c>
      <c r="AJ47" s="108">
        <f>BM32</f>
        <v>0</v>
      </c>
      <c r="AK47" s="106" t="s">
        <v>13</v>
      </c>
      <c r="AL47" s="109">
        <f>BK32</f>
        <v>0</v>
      </c>
      <c r="AM47" s="105">
        <f>BG37</f>
        <v>11</v>
      </c>
      <c r="AN47" s="106" t="s">
        <v>13</v>
      </c>
      <c r="AO47" s="107">
        <f>BE37</f>
        <v>9</v>
      </c>
      <c r="AP47" s="108">
        <f>BJ37</f>
        <v>8</v>
      </c>
      <c r="AQ47" s="106" t="s">
        <v>13</v>
      </c>
      <c r="AR47" s="107">
        <f>BH37</f>
        <v>11</v>
      </c>
      <c r="AS47" s="108">
        <f>BM37</f>
        <v>11</v>
      </c>
      <c r="AT47" s="106" t="s">
        <v>13</v>
      </c>
      <c r="AU47" s="109">
        <f>BK37</f>
        <v>9</v>
      </c>
      <c r="AV47" s="105">
        <f>BG42</f>
        <v>11</v>
      </c>
      <c r="AW47" s="106" t="s">
        <v>13</v>
      </c>
      <c r="AX47" s="107">
        <f>BE42</f>
        <v>9</v>
      </c>
      <c r="AY47" s="108">
        <f>BJ42</f>
        <v>11</v>
      </c>
      <c r="AZ47" s="106" t="s">
        <v>13</v>
      </c>
      <c r="BA47" s="107">
        <f>BH42</f>
        <v>7</v>
      </c>
      <c r="BB47" s="108">
        <f>BM42</f>
        <v>0</v>
      </c>
      <c r="BC47" s="106" t="s">
        <v>13</v>
      </c>
      <c r="BD47" s="109">
        <f>BK42</f>
        <v>0</v>
      </c>
      <c r="BE47" s="170"/>
      <c r="BF47" s="171"/>
      <c r="BG47" s="171"/>
      <c r="BH47" s="171"/>
      <c r="BI47" s="171"/>
      <c r="BJ47" s="171"/>
      <c r="BK47" s="171"/>
      <c r="BL47" s="171"/>
      <c r="BM47" s="172"/>
      <c r="BN47" s="110">
        <f>_xlfn.SUMIFS(C47:BM47,$C$8:$BM$8,1)</f>
        <v>81</v>
      </c>
      <c r="BO47" s="111" t="s">
        <v>13</v>
      </c>
      <c r="BP47" s="112">
        <f>_xlfn.SUMIFS(C47:BM47,$C$8:$BM$8,0)</f>
        <v>133</v>
      </c>
      <c r="BQ47" s="176">
        <f>BQ45*$BQ$10</f>
        <v>4</v>
      </c>
      <c r="BR47" s="176"/>
      <c r="BS47" s="177"/>
      <c r="BT47" s="175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</row>
    <row r="48" spans="2:120" ht="16.5" customHeight="1" hidden="1" thickBot="1">
      <c r="B48" s="104"/>
      <c r="C48" s="113"/>
      <c r="D48" s="113"/>
      <c r="E48" s="113"/>
      <c r="F48" s="113"/>
      <c r="G48" s="113"/>
      <c r="H48" s="113"/>
      <c r="I48" s="113"/>
      <c r="J48" s="113"/>
      <c r="K48" s="113"/>
      <c r="L48" s="114"/>
      <c r="M48" s="113"/>
      <c r="N48" s="113"/>
      <c r="O48" s="113"/>
      <c r="P48" s="78"/>
      <c r="Q48" s="113"/>
      <c r="R48" s="113"/>
      <c r="S48" s="113"/>
      <c r="T48" s="113"/>
      <c r="U48" s="114"/>
      <c r="V48" s="113"/>
      <c r="W48" s="113"/>
      <c r="X48" s="113"/>
      <c r="Y48" s="113"/>
      <c r="Z48" s="113"/>
      <c r="AA48" s="113"/>
      <c r="AB48" s="113"/>
      <c r="AC48" s="113"/>
      <c r="AD48" s="114"/>
      <c r="AE48" s="113"/>
      <c r="AF48" s="113"/>
      <c r="AG48" s="113"/>
      <c r="AH48" s="113"/>
      <c r="AI48" s="113"/>
      <c r="AJ48" s="113"/>
      <c r="AK48" s="113"/>
      <c r="AL48" s="113"/>
      <c r="AM48" s="114"/>
      <c r="AN48" s="113"/>
      <c r="AO48" s="113"/>
      <c r="AP48" s="113"/>
      <c r="AQ48" s="113"/>
      <c r="AR48" s="113"/>
      <c r="AS48" s="113"/>
      <c r="AT48" s="113"/>
      <c r="AU48" s="113"/>
      <c r="AV48" s="114"/>
      <c r="AW48" s="113"/>
      <c r="AX48" s="113"/>
      <c r="AY48" s="113"/>
      <c r="AZ48" s="113"/>
      <c r="BA48" s="113"/>
      <c r="BB48" s="113"/>
      <c r="BC48" s="113"/>
      <c r="BD48" s="113"/>
      <c r="BE48" s="115"/>
      <c r="BF48" s="116"/>
      <c r="BG48" s="116"/>
      <c r="BH48" s="116"/>
      <c r="BI48" s="116"/>
      <c r="BJ48" s="116"/>
      <c r="BK48" s="116"/>
      <c r="BL48" s="116"/>
      <c r="BM48" s="117"/>
      <c r="BN48" s="118"/>
      <c r="BO48" s="119"/>
      <c r="BP48" s="120"/>
      <c r="BQ48" s="121"/>
      <c r="BR48" s="122"/>
      <c r="BS48" s="123"/>
      <c r="BT48" s="124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</row>
    <row r="49" spans="3:16" ht="16.5" customHeight="1">
      <c r="C49" s="125"/>
      <c r="D49" s="125"/>
      <c r="E49" s="125"/>
      <c r="F49" s="125"/>
      <c r="G49" s="125"/>
      <c r="H49" s="125"/>
      <c r="I49" s="125"/>
      <c r="J49" s="125"/>
      <c r="K49" s="125"/>
      <c r="P49" s="39"/>
    </row>
  </sheetData>
  <sheetProtection/>
  <mergeCells count="47">
    <mergeCell ref="C6:AL6"/>
    <mergeCell ref="C2:AL2"/>
    <mergeCell ref="AN2:BW2"/>
    <mergeCell ref="C3:AL3"/>
    <mergeCell ref="C4:AL4"/>
    <mergeCell ref="C5:AL5"/>
    <mergeCell ref="BQ10:BS10"/>
    <mergeCell ref="BT10:BT12"/>
    <mergeCell ref="C11:K11"/>
    <mergeCell ref="L11:T11"/>
    <mergeCell ref="U11:AC11"/>
    <mergeCell ref="AD11:AL11"/>
    <mergeCell ref="AM11:AU11"/>
    <mergeCell ref="AV11:BD11"/>
    <mergeCell ref="BE11:BM11"/>
    <mergeCell ref="BN11:BP11"/>
    <mergeCell ref="BQ11:BS11"/>
    <mergeCell ref="C12:K12"/>
    <mergeCell ref="L12:T12"/>
    <mergeCell ref="U12:AC12"/>
    <mergeCell ref="AD12:AL12"/>
    <mergeCell ref="AM12:AU12"/>
    <mergeCell ref="AV12:BD12"/>
    <mergeCell ref="BE12:BM12"/>
    <mergeCell ref="BN12:BP12"/>
    <mergeCell ref="BQ12:BS12"/>
    <mergeCell ref="C14:K17"/>
    <mergeCell ref="BT14:BT17"/>
    <mergeCell ref="BQ17:BS17"/>
    <mergeCell ref="L19:T22"/>
    <mergeCell ref="BT19:BT22"/>
    <mergeCell ref="BQ22:BS22"/>
    <mergeCell ref="U24:AC27"/>
    <mergeCell ref="BT24:BT27"/>
    <mergeCell ref="BQ27:BS27"/>
    <mergeCell ref="AD29:AL32"/>
    <mergeCell ref="BT29:BT32"/>
    <mergeCell ref="BQ32:BS32"/>
    <mergeCell ref="BE44:BM47"/>
    <mergeCell ref="BT44:BT47"/>
    <mergeCell ref="BQ47:BS47"/>
    <mergeCell ref="AM34:AU37"/>
    <mergeCell ref="BT34:BT37"/>
    <mergeCell ref="BQ37:BS37"/>
    <mergeCell ref="AV39:BD42"/>
    <mergeCell ref="BT39:BT42"/>
    <mergeCell ref="BQ42:BS4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7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0.787401575" bottom="0.7874015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0.787401575" bottom="0.7874015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Uživatel Microsoft Office</cp:lastModifiedBy>
  <dcterms:created xsi:type="dcterms:W3CDTF">2018-03-03T16:31:24Z</dcterms:created>
  <dcterms:modified xsi:type="dcterms:W3CDTF">2018-03-04T09:40:56Z</dcterms:modified>
  <cp:category/>
  <cp:version/>
  <cp:contentType/>
  <cp:contentStatus/>
</cp:coreProperties>
</file>